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U:\BME 280\"/>
    </mc:Choice>
  </mc:AlternateContent>
  <xr:revisionPtr revIDLastSave="0" documentId="8_{68FD8CB9-7ECF-4022-9FD7-AA81DD3F0B3A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Plan" sheetId="3" r:id="rId1"/>
    <sheet name="BME Degree Audit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06" i="3" l="1"/>
  <c r="G106" i="3"/>
  <c r="C106" i="3"/>
  <c r="K91" i="3"/>
  <c r="G91" i="3"/>
  <c r="C91" i="3"/>
  <c r="K76" i="3"/>
  <c r="G76" i="3"/>
  <c r="C76" i="3"/>
  <c r="K61" i="3"/>
  <c r="G61" i="3"/>
  <c r="C61" i="3"/>
  <c r="K46" i="3"/>
  <c r="O46" i="3" s="1"/>
  <c r="G46" i="3"/>
  <c r="C46" i="3"/>
  <c r="K31" i="3"/>
  <c r="G31" i="3"/>
  <c r="C31" i="3"/>
  <c r="O25" i="3"/>
  <c r="K17" i="3"/>
  <c r="G17" i="3"/>
  <c r="C17" i="3"/>
  <c r="E30" i="2" l="1"/>
  <c r="E29" i="2"/>
  <c r="E31" i="2"/>
  <c r="W13" i="2"/>
  <c r="X13" i="2"/>
  <c r="X12" i="2"/>
  <c r="W12" i="2"/>
  <c r="Y12" i="2" s="1"/>
  <c r="Y13" i="2" l="1"/>
  <c r="W21" i="2"/>
  <c r="W20" i="2"/>
  <c r="K35" i="2"/>
  <c r="W24" i="2"/>
  <c r="K10" i="2"/>
  <c r="W23" i="2"/>
  <c r="W22" i="2"/>
  <c r="K7" i="2"/>
  <c r="K14" i="2" l="1"/>
  <c r="W27" i="2"/>
  <c r="W5" i="2"/>
  <c r="W6" i="2"/>
  <c r="X5" i="2"/>
  <c r="X27" i="2"/>
  <c r="X26" i="2"/>
  <c r="X25" i="2"/>
  <c r="X24" i="2"/>
  <c r="X23" i="2"/>
  <c r="X22" i="2"/>
  <c r="W26" i="2"/>
  <c r="W25" i="2"/>
  <c r="X21" i="2"/>
  <c r="K13" i="2"/>
  <c r="K12" i="2"/>
  <c r="K11" i="2"/>
  <c r="K9" i="2"/>
  <c r="K8" i="2"/>
  <c r="K6" i="2"/>
  <c r="X20" i="2"/>
  <c r="X19" i="2"/>
  <c r="W19" i="2"/>
  <c r="Q16" i="2"/>
  <c r="R16" i="2"/>
  <c r="Y19" i="2" l="1"/>
  <c r="K30" i="2"/>
  <c r="K21" i="2"/>
  <c r="E25" i="2"/>
  <c r="E22" i="2"/>
  <c r="E23" i="2"/>
  <c r="X30" i="2"/>
  <c r="X29" i="2"/>
  <c r="X28" i="2"/>
  <c r="W30" i="2"/>
  <c r="W29" i="2"/>
  <c r="W28" i="2"/>
  <c r="E40" i="2"/>
  <c r="E35" i="2"/>
  <c r="E34" i="2"/>
  <c r="W36" i="2"/>
  <c r="R36" i="2" s="1"/>
  <c r="E33" i="2"/>
  <c r="E32" i="2"/>
  <c r="E28" i="2"/>
  <c r="E27" i="2"/>
  <c r="E26" i="2"/>
  <c r="E24" i="2"/>
  <c r="E18" i="2"/>
  <c r="S16" i="2"/>
  <c r="X18" i="2"/>
  <c r="W18" i="2"/>
  <c r="X17" i="2"/>
  <c r="W17" i="2"/>
  <c r="X16" i="2"/>
  <c r="W16" i="2"/>
  <c r="X15" i="2"/>
  <c r="W15" i="2"/>
  <c r="X14" i="2"/>
  <c r="W14" i="2"/>
  <c r="X11" i="2"/>
  <c r="W11" i="2"/>
  <c r="H11" i="2"/>
  <c r="E11" i="2"/>
  <c r="X10" i="2"/>
  <c r="W10" i="2"/>
  <c r="E10" i="2"/>
  <c r="X9" i="2"/>
  <c r="W9" i="2"/>
  <c r="E9" i="2"/>
  <c r="X8" i="2"/>
  <c r="W8" i="2"/>
  <c r="E8" i="2"/>
  <c r="X7" i="2"/>
  <c r="W7" i="2"/>
  <c r="F7" i="2"/>
  <c r="E7" i="2"/>
  <c r="X6" i="2"/>
  <c r="F6" i="2"/>
  <c r="E6" i="2"/>
  <c r="Y18" i="2" l="1"/>
  <c r="Y26" i="2"/>
  <c r="K15" i="2"/>
  <c r="Y25" i="2"/>
  <c r="Y24" i="2"/>
  <c r="Y21" i="2"/>
  <c r="Y27" i="2"/>
  <c r="Y7" i="2"/>
  <c r="Y9" i="2"/>
  <c r="Y20" i="2"/>
  <c r="Y30" i="2"/>
  <c r="Y16" i="2"/>
  <c r="Y10" i="2"/>
  <c r="Y29" i="2"/>
  <c r="W34" i="2"/>
  <c r="Y15" i="2"/>
  <c r="Y14" i="2"/>
  <c r="Y17" i="2"/>
  <c r="Y23" i="2"/>
  <c r="Y8" i="2"/>
  <c r="Y5" i="2"/>
  <c r="Y6" i="2"/>
  <c r="Y11" i="2"/>
  <c r="Y22" i="2"/>
  <c r="Y28" i="2"/>
  <c r="E36" i="2"/>
  <c r="Y34" i="2" l="1"/>
  <c r="C42" i="2" s="1"/>
</calcChain>
</file>

<file path=xl/sharedStrings.xml><?xml version="1.0" encoding="utf-8"?>
<sst xmlns="http://schemas.openxmlformats.org/spreadsheetml/2006/main" count="304" uniqueCount="132">
  <si>
    <t xml:space="preserve">                                            </t>
  </si>
  <si>
    <t xml:space="preserve"> </t>
  </si>
  <si>
    <t>NAME:</t>
  </si>
  <si>
    <t>PUID:</t>
  </si>
  <si>
    <t>Catalog Term:</t>
  </si>
  <si>
    <t>BME GPA</t>
  </si>
  <si>
    <t>FYE Requirements</t>
  </si>
  <si>
    <t>Other Degree Requirements</t>
  </si>
  <si>
    <t>General Education Requirements (21)</t>
  </si>
  <si>
    <t>Course</t>
  </si>
  <si>
    <t>Credits</t>
  </si>
  <si>
    <t>Points</t>
  </si>
  <si>
    <t>Total</t>
  </si>
  <si>
    <t>Sem</t>
  </si>
  <si>
    <t>GR</t>
  </si>
  <si>
    <t>CR</t>
  </si>
  <si>
    <t>General Education Courses</t>
  </si>
  <si>
    <t>Grade</t>
  </si>
  <si>
    <t>Non-Intro</t>
  </si>
  <si>
    <t>CLA    KRAN  HONR</t>
  </si>
  <si>
    <t xml:space="preserve">Credits </t>
  </si>
  <si>
    <t>BME 21400</t>
  </si>
  <si>
    <t>MA 161/165</t>
  </si>
  <si>
    <t>CHM 116/136</t>
  </si>
  <si>
    <t>BME 21401</t>
  </si>
  <si>
    <t>MA 162/166/173</t>
  </si>
  <si>
    <t>CS 159/176/180</t>
  </si>
  <si>
    <t>BME 28000</t>
  </si>
  <si>
    <t>ENGR 131/161/ENGR 133+EPCS 111</t>
  </si>
  <si>
    <t>PHYS 241/272</t>
  </si>
  <si>
    <t>ENGL 106/108/SCLA 101</t>
  </si>
  <si>
    <t>BME 23100</t>
  </si>
  <si>
    <t>ENGR 132/162/EPCS 121</t>
  </si>
  <si>
    <t>MA 261/27101</t>
  </si>
  <si>
    <t>COM 114/EDPS 315/SCLA 102</t>
  </si>
  <si>
    <t>BME 23101</t>
  </si>
  <si>
    <t>PHYS 172</t>
  </si>
  <si>
    <t>MA 262/366/265(+266)/351(+266)</t>
  </si>
  <si>
    <t>BME 22000</t>
  </si>
  <si>
    <t>CHM 115/111+112</t>
  </si>
  <si>
    <t>BME 25600</t>
  </si>
  <si>
    <t>BME 295 BIOL</t>
  </si>
  <si>
    <t>BME 32000</t>
  </si>
  <si>
    <t>Depth Area Courses (9)</t>
  </si>
  <si>
    <t>BME 202/ME 200</t>
  </si>
  <si>
    <t>BME 32001</t>
  </si>
  <si>
    <t xml:space="preserve">STAT 350/511 </t>
  </si>
  <si>
    <t>BME 38000</t>
  </si>
  <si>
    <t>Depth Area (Primary)</t>
  </si>
  <si>
    <t>Total Credits</t>
  </si>
  <si>
    <t>BME 38900</t>
  </si>
  <si>
    <t>BME 39000</t>
  </si>
  <si>
    <t>Depth Area (Secondary)</t>
  </si>
  <si>
    <t>Life Science Electives (6)</t>
  </si>
  <si>
    <t>BME 48901</t>
  </si>
  <si>
    <t>Foundational Learning Outcomes (FLOs)</t>
  </si>
  <si>
    <t>BME 49000</t>
  </si>
  <si>
    <t>Gen Ed FLOs</t>
  </si>
  <si>
    <r>
      <t>WC</t>
    </r>
    <r>
      <rPr>
        <sz val="11"/>
        <color theme="1"/>
        <rFont val="Calibri"/>
        <family val="2"/>
        <scheme val="minor"/>
      </rPr>
      <t xml:space="preserve"> </t>
    </r>
  </si>
  <si>
    <r>
      <t>IL</t>
    </r>
    <r>
      <rPr>
        <sz val="11"/>
        <color theme="1"/>
        <rFont val="Calibri"/>
        <family val="2"/>
        <scheme val="minor"/>
      </rPr>
      <t xml:space="preserve">  </t>
    </r>
  </si>
  <si>
    <r>
      <t>OC</t>
    </r>
    <r>
      <rPr>
        <sz val="11"/>
        <color theme="1"/>
        <rFont val="Calibri"/>
        <family val="2"/>
        <scheme val="minor"/>
      </rPr>
      <t xml:space="preserve">  </t>
    </r>
  </si>
  <si>
    <r>
      <t>H</t>
    </r>
    <r>
      <rPr>
        <sz val="11"/>
        <color theme="1"/>
        <rFont val="Calibri"/>
        <family val="2"/>
        <scheme val="minor"/>
      </rPr>
      <t xml:space="preserve">  </t>
    </r>
  </si>
  <si>
    <r>
      <t>BSS</t>
    </r>
    <r>
      <rPr>
        <sz val="11"/>
        <color theme="1"/>
        <rFont val="Calibri"/>
        <family val="2"/>
        <scheme val="minor"/>
      </rPr>
      <t xml:space="preserve">  </t>
    </r>
  </si>
  <si>
    <t>Core BME &amp; Senior Design</t>
  </si>
  <si>
    <t>STEM FLOs</t>
  </si>
  <si>
    <r>
      <t>SCI</t>
    </r>
    <r>
      <rPr>
        <sz val="11"/>
        <color theme="1"/>
        <rFont val="Calibri"/>
        <family val="2"/>
        <scheme val="minor"/>
      </rPr>
      <t xml:space="preserve">  </t>
    </r>
  </si>
  <si>
    <r>
      <t>QR</t>
    </r>
    <r>
      <rPr>
        <sz val="11"/>
        <color theme="1"/>
        <rFont val="Calibri"/>
        <family val="2"/>
        <scheme val="minor"/>
      </rPr>
      <t xml:space="preserve">  </t>
    </r>
  </si>
  <si>
    <r>
      <t>STS</t>
    </r>
    <r>
      <rPr>
        <sz val="11"/>
        <color theme="1"/>
        <rFont val="Calibri"/>
        <family val="2"/>
        <scheme val="minor"/>
      </rPr>
      <t xml:space="preserve">  </t>
    </r>
  </si>
  <si>
    <t>CS 159/180/190</t>
  </si>
  <si>
    <t>SUMMARY</t>
  </si>
  <si>
    <t>MA 261 (o/e)</t>
  </si>
  <si>
    <t xml:space="preserve">Technical Engineering Electives (15) </t>
  </si>
  <si>
    <t>SEMESTER</t>
  </si>
  <si>
    <t>CUM  GPA</t>
  </si>
  <si>
    <t>TERM GPA</t>
  </si>
  <si>
    <t>EARNED HOURS</t>
  </si>
  <si>
    <t>STANDING</t>
  </si>
  <si>
    <t>MA 262/LinAlg</t>
  </si>
  <si>
    <t>MA 266</t>
  </si>
  <si>
    <t>BME 4XX</t>
  </si>
  <si>
    <t>BME 295 BIO</t>
  </si>
  <si>
    <t xml:space="preserve">DS: </t>
  </si>
  <si>
    <t xml:space="preserve">BME/ME Thermo </t>
  </si>
  <si>
    <t xml:space="preserve">QB: </t>
  </si>
  <si>
    <t>Ethics/ Policy Healthcare (3)</t>
  </si>
  <si>
    <t>TOTAL CR:</t>
  </si>
  <si>
    <t>TOTAL PT:</t>
  </si>
  <si>
    <t>Credits subtracted from hours earned:</t>
  </si>
  <si>
    <t>Total hours toward graduation:</t>
  </si>
  <si>
    <t>/130</t>
  </si>
  <si>
    <t>Total earned hours:</t>
  </si>
  <si>
    <t>No Count Credits</t>
  </si>
  <si>
    <r>
      <t>BME Major GPA and Overall GPA of</t>
    </r>
    <r>
      <rPr>
        <b/>
        <u/>
        <sz val="11"/>
        <color theme="1"/>
        <rFont val="Calibri"/>
        <family val="2"/>
        <scheme val="minor"/>
      </rPr>
      <t xml:space="preserve"> 2.0 </t>
    </r>
    <r>
      <rPr>
        <b/>
        <sz val="11"/>
        <color theme="1"/>
        <rFont val="Calibri"/>
        <family val="2"/>
        <scheme val="minor"/>
      </rPr>
      <t>required to graduate</t>
    </r>
  </si>
  <si>
    <t>Additional no count credits:</t>
  </si>
  <si>
    <t>130 credits required for graduation</t>
  </si>
  <si>
    <t>Bioelect</t>
  </si>
  <si>
    <t>Biomech</t>
  </si>
  <si>
    <t>Bioimag</t>
  </si>
  <si>
    <t>Quant Biomed</t>
  </si>
  <si>
    <t>BME GPA (Current):</t>
  </si>
  <si>
    <t>/4.00</t>
  </si>
  <si>
    <t>COMMENTS:</t>
  </si>
  <si>
    <t>Plan of Study for (INSERT NAME)</t>
  </si>
  <si>
    <t>Fall 202X</t>
  </si>
  <si>
    <t>Spring 202X</t>
  </si>
  <si>
    <t>Summer 202X</t>
  </si>
  <si>
    <t>Transfer/AP/IB Credits</t>
  </si>
  <si>
    <t>Potential Tech Electives</t>
  </si>
  <si>
    <t>Course Number</t>
  </si>
  <si>
    <t>Course Title</t>
  </si>
  <si>
    <t>This table is for you to put all of your tech elective options in. Not all tech electives are always offered, so it is good to have a few additional choices. Find 10 tech elective courses you would consider, and you can include the five you work into your plan.</t>
  </si>
  <si>
    <t>HIST 61000</t>
  </si>
  <si>
    <t>History: Theory &amp; Methods</t>
  </si>
  <si>
    <t>&lt;--EXAMPLE</t>
  </si>
  <si>
    <t>Tech Elective</t>
  </si>
  <si>
    <t>QB</t>
  </si>
  <si>
    <t>QB/DS</t>
  </si>
  <si>
    <t>Fall</t>
  </si>
  <si>
    <t>Spring</t>
  </si>
  <si>
    <t>ex. BME 460</t>
  </si>
  <si>
    <t>X</t>
  </si>
  <si>
    <t>ex. STAT 514</t>
  </si>
  <si>
    <t>Total Credits:</t>
  </si>
  <si>
    <t>Minor/Certificate/Pre-Professional</t>
  </si>
  <si>
    <t>What is it? (i.e. PSY, ENTR, pre-med)</t>
  </si>
  <si>
    <t>&lt;--remove text and enter the minor/certificate/pre-professional program you included</t>
  </si>
  <si>
    <t>Declare?</t>
  </si>
  <si>
    <t>Yes</t>
  </si>
  <si>
    <t>No</t>
  </si>
  <si>
    <t>&lt;--Highlight choice</t>
  </si>
  <si>
    <t>Course Name</t>
  </si>
  <si>
    <t>Total Number of credits (applicable &amp; non-applicable) included: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</si>
</sst>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rgb="FFFF000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rgb="FF00B05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5" tint="-0.249977111117893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DE65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BFCDA"/>
        <bgColor indexed="64"/>
      </patternFill>
    </fill>
  </fills>
  <borders count="4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theme="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B2B2B2"/>
      </left>
      <right/>
      <top style="thin">
        <color rgb="FFB2B2B2"/>
      </top>
      <bottom style="thin">
        <color rgb="FFB2B2B2"/>
      </bottom>
      <diagonal/>
    </border>
    <border>
      <left/>
      <right/>
      <top style="thin">
        <color rgb="FFB2B2B2"/>
      </top>
      <bottom style="thin">
        <color rgb="FFB2B2B2"/>
      </bottom>
      <diagonal/>
    </border>
    <border>
      <left/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3" fillId="4" borderId="0" applyNumberFormat="0" applyBorder="0" applyAlignment="0" applyProtection="0"/>
    <xf numFmtId="0" fontId="12" fillId="5" borderId="20" applyNumberFormat="0" applyFont="0" applyAlignment="0" applyProtection="0"/>
    <xf numFmtId="0" fontId="14" fillId="6" borderId="0" applyNumberFormat="0" applyBorder="0" applyAlignment="0" applyProtection="0"/>
  </cellStyleXfs>
  <cellXfs count="181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0" fillId="0" borderId="2" xfId="0" applyBorder="1"/>
    <xf numFmtId="0" fontId="4" fillId="0" borderId="0" xfId="0" applyFont="1" applyAlignment="1">
      <alignment horizontal="right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" fillId="0" borderId="4" xfId="0" applyFont="1" applyBorder="1"/>
    <xf numFmtId="0" fontId="1" fillId="0" borderId="6" xfId="0" applyFont="1" applyBorder="1"/>
    <xf numFmtId="0" fontId="5" fillId="0" borderId="4" xfId="0" applyFont="1" applyBorder="1"/>
    <xf numFmtId="0" fontId="5" fillId="0" borderId="0" xfId="0" applyFont="1"/>
    <xf numFmtId="0" fontId="0" fillId="0" borderId="7" xfId="0" applyBorder="1" applyAlignment="1">
      <alignment horizontal="center"/>
    </xf>
    <xf numFmtId="0" fontId="8" fillId="0" borderId="0" xfId="0" applyFont="1" applyAlignment="1">
      <alignment horizontal="left"/>
    </xf>
    <xf numFmtId="0" fontId="7" fillId="0" borderId="5" xfId="0" applyFont="1" applyBorder="1"/>
    <xf numFmtId="0" fontId="7" fillId="0" borderId="4" xfId="0" applyFont="1" applyBorder="1" applyAlignment="1">
      <alignment wrapText="1"/>
    </xf>
    <xf numFmtId="0" fontId="7" fillId="0" borderId="0" xfId="0" applyFont="1"/>
    <xf numFmtId="0" fontId="10" fillId="0" borderId="0" xfId="0" applyFont="1" applyAlignment="1">
      <alignment horizontal="center"/>
    </xf>
    <xf numFmtId="0" fontId="0" fillId="0" borderId="4" xfId="0" applyBorder="1"/>
    <xf numFmtId="0" fontId="1" fillId="2" borderId="11" xfId="0" applyFont="1" applyFill="1" applyBorder="1" applyAlignment="1">
      <alignment horizontal="center"/>
    </xf>
    <xf numFmtId="0" fontId="0" fillId="0" borderId="5" xfId="0" applyBorder="1"/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1" fillId="0" borderId="5" xfId="0" applyFont="1" applyBorder="1"/>
    <xf numFmtId="0" fontId="0" fillId="0" borderId="0" xfId="0" applyAlignment="1">
      <alignment horizontal="center" wrapText="1"/>
    </xf>
    <xf numFmtId="2" fontId="0" fillId="0" borderId="4" xfId="0" applyNumberFormat="1" applyBorder="1" applyAlignment="1">
      <alignment horizontal="center"/>
    </xf>
    <xf numFmtId="1" fontId="0" fillId="0" borderId="4" xfId="0" applyNumberFormat="1" applyBorder="1" applyAlignment="1">
      <alignment horizontal="center"/>
    </xf>
    <xf numFmtId="1" fontId="0" fillId="0" borderId="9" xfId="0" applyNumberFormat="1" applyBorder="1" applyAlignment="1">
      <alignment horizontal="center"/>
    </xf>
    <xf numFmtId="2" fontId="11" fillId="2" borderId="8" xfId="0" applyNumberFormat="1" applyFont="1" applyFill="1" applyBorder="1" applyAlignment="1">
      <alignment horizontal="center"/>
    </xf>
    <xf numFmtId="49" fontId="4" fillId="0" borderId="0" xfId="0" applyNumberFormat="1" applyFont="1"/>
    <xf numFmtId="0" fontId="1" fillId="3" borderId="16" xfId="0" applyFont="1" applyFill="1" applyBorder="1" applyAlignment="1">
      <alignment horizontal="center"/>
    </xf>
    <xf numFmtId="0" fontId="0" fillId="0" borderId="0" xfId="0" applyAlignment="1">
      <alignment horizontal="left"/>
    </xf>
    <xf numFmtId="1" fontId="0" fillId="0" borderId="5" xfId="0" applyNumberFormat="1" applyBorder="1" applyAlignment="1">
      <alignment horizontal="center"/>
    </xf>
    <xf numFmtId="1" fontId="4" fillId="0" borderId="8" xfId="0" applyNumberFormat="1" applyFont="1" applyBorder="1" applyAlignment="1">
      <alignment horizontal="center"/>
    </xf>
    <xf numFmtId="0" fontId="0" fillId="0" borderId="4" xfId="0" applyBorder="1" applyAlignment="1">
      <alignment horizontal="left"/>
    </xf>
    <xf numFmtId="0" fontId="6" fillId="5" borderId="20" xfId="2" applyFont="1"/>
    <xf numFmtId="0" fontId="1" fillId="0" borderId="0" xfId="0" applyFont="1" applyAlignment="1">
      <alignment vertical="top"/>
    </xf>
    <xf numFmtId="0" fontId="0" fillId="0" borderId="0" xfId="0" applyAlignment="1">
      <alignment horizontal="center" vertical="top"/>
    </xf>
    <xf numFmtId="0" fontId="0" fillId="0" borderId="21" xfId="0" applyBorder="1" applyAlignment="1">
      <alignment horizontal="center"/>
    </xf>
    <xf numFmtId="0" fontId="15" fillId="0" borderId="5" xfId="1" applyFont="1" applyFill="1" applyBorder="1" applyAlignment="1">
      <alignment horizontal="center"/>
    </xf>
    <xf numFmtId="0" fontId="1" fillId="0" borderId="5" xfId="0" applyFont="1" applyBorder="1" applyAlignment="1">
      <alignment horizontal="right"/>
    </xf>
    <xf numFmtId="0" fontId="1" fillId="0" borderId="5" xfId="0" applyFont="1" applyBorder="1" applyAlignment="1">
      <alignment horizontal="center"/>
    </xf>
    <xf numFmtId="0" fontId="15" fillId="0" borderId="0" xfId="3" applyFont="1" applyFill="1"/>
    <xf numFmtId="49" fontId="6" fillId="5" borderId="20" xfId="2" applyNumberFormat="1" applyFont="1" applyAlignment="1">
      <alignment horizontal="left"/>
    </xf>
    <xf numFmtId="1" fontId="4" fillId="0" borderId="17" xfId="0" applyNumberFormat="1" applyFont="1" applyBorder="1" applyAlignment="1">
      <alignment horizontal="center"/>
    </xf>
    <xf numFmtId="0" fontId="2" fillId="0" borderId="19" xfId="0" applyFont="1" applyBorder="1" applyAlignment="1">
      <alignment wrapText="1"/>
    </xf>
    <xf numFmtId="0" fontId="4" fillId="0" borderId="0" xfId="0" applyFont="1"/>
    <xf numFmtId="2" fontId="0" fillId="0" borderId="5" xfId="0" applyNumberFormat="1" applyBorder="1" applyAlignment="1">
      <alignment horizontal="center"/>
    </xf>
    <xf numFmtId="0" fontId="2" fillId="0" borderId="10" xfId="0" applyFont="1" applyBorder="1" applyAlignment="1">
      <alignment horizontal="center" wrapText="1"/>
    </xf>
    <xf numFmtId="0" fontId="15" fillId="0" borderId="0" xfId="1" applyFont="1" applyFill="1" applyBorder="1" applyAlignment="1">
      <alignment horizontal="center"/>
    </xf>
    <xf numFmtId="0" fontId="0" fillId="0" borderId="7" xfId="0" applyBorder="1"/>
    <xf numFmtId="1" fontId="1" fillId="0" borderId="5" xfId="0" applyNumberFormat="1" applyFont="1" applyBorder="1" applyAlignment="1">
      <alignment horizontal="center"/>
    </xf>
    <xf numFmtId="0" fontId="0" fillId="0" borderId="18" xfId="0" applyBorder="1"/>
    <xf numFmtId="0" fontId="2" fillId="0" borderId="18" xfId="0" applyFont="1" applyBorder="1" applyAlignment="1">
      <alignment wrapText="1"/>
    </xf>
    <xf numFmtId="0" fontId="1" fillId="7" borderId="16" xfId="0" applyFont="1" applyFill="1" applyBorder="1"/>
    <xf numFmtId="0" fontId="0" fillId="7" borderId="17" xfId="0" applyFill="1" applyBorder="1"/>
    <xf numFmtId="0" fontId="0" fillId="2" borderId="12" xfId="0" applyFill="1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5" xfId="0" applyFill="1" applyBorder="1"/>
    <xf numFmtId="0" fontId="15" fillId="0" borderId="5" xfId="0" applyFont="1" applyFill="1" applyBorder="1" applyAlignment="1">
      <alignment vertical="top"/>
    </xf>
    <xf numFmtId="0" fontId="15" fillId="0" borderId="5" xfId="0" applyFont="1" applyBorder="1" applyAlignment="1">
      <alignment horizontal="center" wrapText="1"/>
    </xf>
    <xf numFmtId="0" fontId="15" fillId="0" borderId="5" xfId="0" applyFont="1" applyBorder="1" applyAlignment="1">
      <alignment horizontal="center"/>
    </xf>
    <xf numFmtId="0" fontId="15" fillId="0" borderId="4" xfId="0" applyFont="1" applyFill="1" applyBorder="1" applyAlignment="1">
      <alignment vertical="top"/>
    </xf>
    <xf numFmtId="0" fontId="15" fillId="0" borderId="4" xfId="0" applyFont="1" applyBorder="1" applyAlignment="1">
      <alignment horizontal="center" wrapText="1"/>
    </xf>
    <xf numFmtId="0" fontId="15" fillId="0" borderId="4" xfId="0" applyFont="1" applyBorder="1" applyAlignment="1">
      <alignment horizontal="center"/>
    </xf>
    <xf numFmtId="0" fontId="15" fillId="0" borderId="4" xfId="0" applyFont="1" applyBorder="1" applyAlignment="1">
      <alignment horizontal="left" wrapText="1"/>
    </xf>
    <xf numFmtId="0" fontId="15" fillId="0" borderId="4" xfId="0" applyFont="1" applyBorder="1"/>
    <xf numFmtId="0" fontId="15" fillId="0" borderId="9" xfId="0" applyFont="1" applyBorder="1" applyAlignment="1">
      <alignment horizontal="center" wrapText="1"/>
    </xf>
    <xf numFmtId="0" fontId="15" fillId="0" borderId="9" xfId="0" applyFont="1" applyBorder="1" applyAlignment="1">
      <alignment horizontal="center"/>
    </xf>
    <xf numFmtId="0" fontId="0" fillId="7" borderId="25" xfId="0" applyFill="1" applyBorder="1"/>
    <xf numFmtId="0" fontId="2" fillId="0" borderId="30" xfId="0" applyFont="1" applyBorder="1"/>
    <xf numFmtId="0" fontId="2" fillId="0" borderId="3" xfId="0" applyFont="1" applyBorder="1" applyAlignment="1">
      <alignment horizontal="center" wrapText="1"/>
    </xf>
    <xf numFmtId="0" fontId="1" fillId="7" borderId="19" xfId="0" applyFont="1" applyFill="1" applyBorder="1"/>
    <xf numFmtId="0" fontId="0" fillId="7" borderId="10" xfId="0" applyFill="1" applyBorder="1"/>
    <xf numFmtId="0" fontId="0" fillId="7" borderId="26" xfId="0" applyFill="1" applyBorder="1"/>
    <xf numFmtId="1" fontId="15" fillId="0" borderId="5" xfId="0" applyNumberFormat="1" applyFont="1" applyBorder="1" applyAlignment="1">
      <alignment horizontal="center"/>
    </xf>
    <xf numFmtId="1" fontId="15" fillId="0" borderId="4" xfId="0" applyNumberFormat="1" applyFont="1" applyBorder="1" applyAlignment="1">
      <alignment horizontal="center"/>
    </xf>
    <xf numFmtId="1" fontId="15" fillId="0" borderId="7" xfId="0" applyNumberFormat="1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7" xfId="0" applyBorder="1" applyAlignment="1">
      <alignment horizontal="left" wrapText="1"/>
    </xf>
    <xf numFmtId="0" fontId="0" fillId="0" borderId="17" xfId="0" applyBorder="1" applyAlignment="1">
      <alignment wrapText="1"/>
    </xf>
    <xf numFmtId="0" fontId="0" fillId="0" borderId="25" xfId="0" applyBorder="1" applyAlignment="1">
      <alignment wrapText="1"/>
    </xf>
    <xf numFmtId="0" fontId="2" fillId="0" borderId="19" xfId="0" applyFont="1" applyBorder="1" applyAlignment="1">
      <alignment horizontal="left" wrapText="1"/>
    </xf>
    <xf numFmtId="0" fontId="0" fillId="0" borderId="10" xfId="0" applyBorder="1" applyAlignment="1">
      <alignment wrapText="1"/>
    </xf>
    <xf numFmtId="0" fontId="0" fillId="0" borderId="26" xfId="0" applyBorder="1" applyAlignment="1">
      <alignment wrapText="1"/>
    </xf>
    <xf numFmtId="0" fontId="1" fillId="0" borderId="0" xfId="0" applyFont="1" applyAlignment="1">
      <alignment horizontal="right"/>
    </xf>
    <xf numFmtId="0" fontId="0" fillId="0" borderId="0" xfId="0" applyAlignment="1">
      <alignment horizontal="right"/>
    </xf>
    <xf numFmtId="0" fontId="4" fillId="3" borderId="3" xfId="0" applyFont="1" applyFill="1" applyBorder="1" applyAlignment="1">
      <alignment horizontal="left"/>
    </xf>
    <xf numFmtId="0" fontId="1" fillId="0" borderId="6" xfId="0" applyFont="1" applyBorder="1" applyAlignment="1">
      <alignment horizontal="center"/>
    </xf>
    <xf numFmtId="0" fontId="0" fillId="0" borderId="34" xfId="0" applyBorder="1"/>
    <xf numFmtId="0" fontId="0" fillId="0" borderId="35" xfId="0" applyBorder="1"/>
    <xf numFmtId="0" fontId="0" fillId="11" borderId="34" xfId="0" applyFill="1" applyBorder="1"/>
    <xf numFmtId="0" fontId="0" fillId="11" borderId="4" xfId="0" applyFill="1" applyBorder="1"/>
    <xf numFmtId="0" fontId="0" fillId="11" borderId="35" xfId="0" applyFill="1" applyBorder="1"/>
    <xf numFmtId="0" fontId="0" fillId="11" borderId="0" xfId="0" applyFill="1"/>
    <xf numFmtId="0" fontId="17" fillId="12" borderId="34" xfId="0" applyFont="1" applyFill="1" applyBorder="1" applyAlignment="1">
      <alignment horizontal="center"/>
    </xf>
    <xf numFmtId="0" fontId="17" fillId="12" borderId="14" xfId="0" applyFont="1" applyFill="1" applyBorder="1" applyAlignment="1">
      <alignment horizontal="center"/>
    </xf>
    <xf numFmtId="0" fontId="17" fillId="12" borderId="4" xfId="0" applyFont="1" applyFill="1" applyBorder="1" applyAlignment="1">
      <alignment horizontal="center"/>
    </xf>
    <xf numFmtId="0" fontId="17" fillId="12" borderId="35" xfId="0" applyFont="1" applyFill="1" applyBorder="1" applyAlignment="1">
      <alignment horizontal="center"/>
    </xf>
    <xf numFmtId="0" fontId="15" fillId="11" borderId="34" xfId="0" applyFont="1" applyFill="1" applyBorder="1"/>
    <xf numFmtId="0" fontId="15" fillId="11" borderId="14" xfId="0" applyFont="1" applyFill="1" applyBorder="1" applyAlignment="1">
      <alignment horizontal="center"/>
    </xf>
    <xf numFmtId="0" fontId="15" fillId="11" borderId="4" xfId="0" applyFont="1" applyFill="1" applyBorder="1" applyAlignment="1">
      <alignment horizontal="center"/>
    </xf>
    <xf numFmtId="0" fontId="15" fillId="11" borderId="35" xfId="0" applyFont="1" applyFill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8" xfId="0" applyBorder="1"/>
    <xf numFmtId="0" fontId="0" fillId="0" borderId="9" xfId="0" applyBorder="1"/>
    <xf numFmtId="0" fontId="0" fillId="0" borderId="39" xfId="0" applyBorder="1"/>
    <xf numFmtId="0" fontId="0" fillId="0" borderId="42" xfId="0" applyBorder="1"/>
    <xf numFmtId="0" fontId="0" fillId="0" borderId="43" xfId="0" applyBorder="1"/>
    <xf numFmtId="0" fontId="1" fillId="0" borderId="0" xfId="0" applyFont="1" applyAlignment="1">
      <alignment horizontal="right"/>
    </xf>
    <xf numFmtId="0" fontId="0" fillId="0" borderId="1" xfId="0" applyBorder="1" applyAlignment="1">
      <alignment horizontal="right"/>
    </xf>
    <xf numFmtId="0" fontId="0" fillId="0" borderId="0" xfId="0" applyAlignment="1">
      <alignment horizontal="right"/>
    </xf>
    <xf numFmtId="0" fontId="0" fillId="0" borderId="15" xfId="0" applyBorder="1" applyAlignment="1">
      <alignment horizontal="right"/>
    </xf>
    <xf numFmtId="0" fontId="0" fillId="0" borderId="12" xfId="0" applyBorder="1" applyAlignment="1">
      <alignment horizontal="right"/>
    </xf>
    <xf numFmtId="0" fontId="0" fillId="0" borderId="13" xfId="0" applyBorder="1" applyAlignment="1">
      <alignment horizontal="right"/>
    </xf>
    <xf numFmtId="0" fontId="0" fillId="0" borderId="14" xfId="0" applyBorder="1" applyAlignment="1">
      <alignment horizontal="right"/>
    </xf>
    <xf numFmtId="0" fontId="16" fillId="3" borderId="23" xfId="0" applyFont="1" applyFill="1" applyBorder="1" applyAlignment="1">
      <alignment horizontal="left" vertical="top" wrapText="1"/>
    </xf>
    <xf numFmtId="0" fontId="11" fillId="3" borderId="3" xfId="0" applyFont="1" applyFill="1" applyBorder="1" applyAlignment="1">
      <alignment horizontal="left"/>
    </xf>
    <xf numFmtId="0" fontId="4" fillId="3" borderId="0" xfId="0" applyFont="1" applyFill="1" applyAlignment="1">
      <alignment horizontal="left" wrapText="1"/>
    </xf>
    <xf numFmtId="0" fontId="4" fillId="3" borderId="3" xfId="0" applyFont="1" applyFill="1" applyBorder="1" applyAlignment="1">
      <alignment horizontal="left"/>
    </xf>
    <xf numFmtId="0" fontId="1" fillId="0" borderId="9" xfId="0" applyFont="1" applyBorder="1" applyAlignment="1">
      <alignment horizontal="center" wrapText="1"/>
    </xf>
    <xf numFmtId="0" fontId="1" fillId="0" borderId="22" xfId="0" applyFont="1" applyBorder="1" applyAlignment="1">
      <alignment horizontal="center" wrapText="1"/>
    </xf>
    <xf numFmtId="0" fontId="1" fillId="0" borderId="12" xfId="0" applyFont="1" applyBorder="1" applyAlignment="1">
      <alignment horizontal="right"/>
    </xf>
    <xf numFmtId="0" fontId="1" fillId="0" borderId="13" xfId="0" applyFont="1" applyBorder="1" applyAlignment="1">
      <alignment horizontal="right"/>
    </xf>
    <xf numFmtId="0" fontId="1" fillId="0" borderId="14" xfId="0" applyFont="1" applyBorder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49" fontId="6" fillId="5" borderId="27" xfId="2" applyNumberFormat="1" applyFont="1" applyBorder="1" applyAlignment="1">
      <alignment horizontal="left"/>
    </xf>
    <xf numFmtId="49" fontId="6" fillId="5" borderId="28" xfId="2" applyNumberFormat="1" applyFont="1" applyBorder="1" applyAlignment="1">
      <alignment horizontal="left"/>
    </xf>
    <xf numFmtId="49" fontId="6" fillId="5" borderId="29" xfId="2" applyNumberFormat="1" applyFont="1" applyBorder="1" applyAlignment="1">
      <alignment horizontal="left"/>
    </xf>
    <xf numFmtId="0" fontId="4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49" fontId="4" fillId="0" borderId="0" xfId="0" applyNumberFormat="1" applyFont="1" applyAlignment="1">
      <alignment horizontal="right"/>
    </xf>
    <xf numFmtId="0" fontId="3" fillId="2" borderId="4" xfId="0" applyFont="1" applyFill="1" applyBorder="1" applyAlignment="1">
      <alignment horizontal="center"/>
    </xf>
    <xf numFmtId="0" fontId="4" fillId="3" borderId="0" xfId="0" applyFont="1" applyFill="1" applyAlignment="1">
      <alignment horizontal="left"/>
    </xf>
    <xf numFmtId="0" fontId="1" fillId="0" borderId="4" xfId="0" applyFont="1" applyBorder="1" applyAlignment="1">
      <alignment horizontal="left" wrapText="1"/>
    </xf>
    <xf numFmtId="0" fontId="1" fillId="0" borderId="6" xfId="0" applyFont="1" applyBorder="1" applyAlignment="1">
      <alignment horizontal="left" wrapText="1"/>
    </xf>
    <xf numFmtId="0" fontId="1" fillId="0" borderId="4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0" fillId="10" borderId="31" xfId="0" applyFill="1" applyBorder="1" applyAlignment="1">
      <alignment horizontal="center"/>
    </xf>
    <xf numFmtId="0" fontId="0" fillId="10" borderId="32" xfId="0" applyFill="1" applyBorder="1" applyAlignment="1">
      <alignment horizontal="center"/>
    </xf>
    <xf numFmtId="0" fontId="0" fillId="10" borderId="33" xfId="0" applyFill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8" borderId="31" xfId="0" applyFill="1" applyBorder="1" applyAlignment="1">
      <alignment horizontal="center"/>
    </xf>
    <xf numFmtId="0" fontId="0" fillId="8" borderId="32" xfId="0" applyFill="1" applyBorder="1" applyAlignment="1">
      <alignment horizontal="center"/>
    </xf>
    <xf numFmtId="0" fontId="0" fillId="8" borderId="33" xfId="0" applyFill="1" applyBorder="1" applyAlignment="1">
      <alignment horizontal="center"/>
    </xf>
    <xf numFmtId="0" fontId="0" fillId="9" borderId="31" xfId="0" applyFill="1" applyBorder="1" applyAlignment="1">
      <alignment horizontal="center"/>
    </xf>
    <xf numFmtId="0" fontId="0" fillId="9" borderId="32" xfId="0" applyFill="1" applyBorder="1" applyAlignment="1">
      <alignment horizontal="center"/>
    </xf>
    <xf numFmtId="0" fontId="0" fillId="9" borderId="33" xfId="0" applyFill="1" applyBorder="1" applyAlignment="1">
      <alignment horizontal="center"/>
    </xf>
    <xf numFmtId="0" fontId="0" fillId="14" borderId="31" xfId="0" applyFill="1" applyBorder="1" applyAlignment="1">
      <alignment horizontal="center"/>
    </xf>
    <xf numFmtId="0" fontId="0" fillId="14" borderId="32" xfId="0" applyFill="1" applyBorder="1" applyAlignment="1">
      <alignment horizontal="center"/>
    </xf>
    <xf numFmtId="0" fontId="0" fillId="14" borderId="33" xfId="0" applyFill="1" applyBorder="1" applyAlignment="1">
      <alignment horizontal="center"/>
    </xf>
    <xf numFmtId="0" fontId="18" fillId="0" borderId="36" xfId="0" applyFont="1" applyBorder="1" applyAlignment="1">
      <alignment horizontal="center"/>
    </xf>
    <xf numFmtId="0" fontId="18" fillId="0" borderId="13" xfId="0" applyFont="1" applyBorder="1" applyAlignment="1">
      <alignment horizontal="center"/>
    </xf>
    <xf numFmtId="0" fontId="18" fillId="0" borderId="37" xfId="0" applyFont="1" applyBorder="1" applyAlignment="1">
      <alignment horizontal="center"/>
    </xf>
    <xf numFmtId="0" fontId="0" fillId="0" borderId="40" xfId="0" applyBorder="1" applyAlignment="1">
      <alignment horizontal="center"/>
    </xf>
    <xf numFmtId="0" fontId="0" fillId="0" borderId="41" xfId="0" applyBorder="1" applyAlignment="1">
      <alignment horizontal="center"/>
    </xf>
    <xf numFmtId="0" fontId="0" fillId="13" borderId="31" xfId="0" applyFill="1" applyBorder="1" applyAlignment="1">
      <alignment horizontal="center"/>
    </xf>
    <xf numFmtId="0" fontId="0" fillId="13" borderId="32" xfId="0" applyFill="1" applyBorder="1" applyAlignment="1">
      <alignment horizontal="center"/>
    </xf>
    <xf numFmtId="0" fontId="0" fillId="13" borderId="33" xfId="0" applyFill="1" applyBorder="1" applyAlignment="1">
      <alignment horizontal="center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25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15" borderId="31" xfId="0" applyFill="1" applyBorder="1" applyAlignment="1">
      <alignment horizontal="center"/>
    </xf>
    <xf numFmtId="0" fontId="0" fillId="15" borderId="32" xfId="0" applyFill="1" applyBorder="1" applyAlignment="1">
      <alignment horizontal="center"/>
    </xf>
    <xf numFmtId="0" fontId="0" fillId="15" borderId="33" xfId="0" applyFill="1" applyBorder="1" applyAlignment="1">
      <alignment horizontal="center"/>
    </xf>
    <xf numFmtId="0" fontId="0" fillId="16" borderId="31" xfId="0" applyFill="1" applyBorder="1" applyAlignment="1">
      <alignment horizontal="center"/>
    </xf>
    <xf numFmtId="0" fontId="0" fillId="16" borderId="32" xfId="0" applyFill="1" applyBorder="1" applyAlignment="1">
      <alignment horizontal="center"/>
    </xf>
    <xf numFmtId="0" fontId="0" fillId="16" borderId="33" xfId="0" applyFill="1" applyBorder="1" applyAlignment="1">
      <alignment horizontal="center"/>
    </xf>
    <xf numFmtId="0" fontId="0" fillId="17" borderId="31" xfId="0" applyFill="1" applyBorder="1" applyAlignment="1">
      <alignment horizontal="center"/>
    </xf>
    <xf numFmtId="0" fontId="0" fillId="17" borderId="32" xfId="0" applyFill="1" applyBorder="1" applyAlignment="1">
      <alignment horizontal="center"/>
    </xf>
    <xf numFmtId="0" fontId="0" fillId="17" borderId="33" xfId="0" applyFill="1" applyBorder="1" applyAlignment="1">
      <alignment horizontal="center"/>
    </xf>
    <xf numFmtId="0" fontId="0" fillId="18" borderId="31" xfId="0" applyFill="1" applyBorder="1" applyAlignment="1">
      <alignment horizontal="center"/>
    </xf>
    <xf numFmtId="0" fontId="0" fillId="18" borderId="32" xfId="0" applyFill="1" applyBorder="1" applyAlignment="1">
      <alignment horizontal="center"/>
    </xf>
    <xf numFmtId="0" fontId="0" fillId="18" borderId="33" xfId="0" applyFill="1" applyBorder="1" applyAlignment="1">
      <alignment horizontal="center"/>
    </xf>
  </cellXfs>
  <cellStyles count="4">
    <cellStyle name="Good" xfId="3" builtinId="26"/>
    <cellStyle name="Neutral" xfId="1" builtinId="28"/>
    <cellStyle name="Normal" xfId="0" builtinId="0"/>
    <cellStyle name="Note" xfId="2" builtinId="10"/>
  </cellStyles>
  <dxfs count="24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1631B"/>
      </font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ont>
        <color rgb="FF588824"/>
      </font>
      <fill>
        <patternFill>
          <bgColor rgb="FF92D050"/>
        </patternFill>
      </fill>
    </dxf>
    <dxf>
      <font>
        <color rgb="FF41631B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6100"/>
      <color rgb="FFC6EFCE"/>
      <color rgb="FF41631B"/>
      <color rgb="FF588824"/>
      <color rgb="FF6CA62C"/>
      <color rgb="FFCCFFCC"/>
      <color rgb="FF99FF99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E29ED3-2C58-4D06-B26D-7ACE2D23AD8B}">
  <dimension ref="A1:V106"/>
  <sheetViews>
    <sheetView workbookViewId="0">
      <selection activeCell="D23" sqref="D23"/>
    </sheetView>
  </sheetViews>
  <sheetFormatPr defaultRowHeight="15" x14ac:dyDescent="0.25"/>
  <cols>
    <col min="1" max="1" width="15" bestFit="1" customWidth="1"/>
    <col min="2" max="2" width="25" bestFit="1" customWidth="1"/>
    <col min="4" max="4" width="11.5703125" customWidth="1"/>
    <col min="5" max="5" width="15" bestFit="1" customWidth="1"/>
    <col min="6" max="6" width="11.5703125" bestFit="1" customWidth="1"/>
    <col min="9" max="9" width="15" bestFit="1" customWidth="1"/>
    <col min="10" max="10" width="11.5703125" bestFit="1" customWidth="1"/>
    <col min="13" max="13" width="15.140625" customWidth="1"/>
    <col min="14" max="14" width="11.5703125" bestFit="1" customWidth="1"/>
    <col min="17" max="17" width="16.5703125" customWidth="1"/>
    <col min="18" max="18" width="8.28515625" customWidth="1"/>
    <col min="19" max="19" width="7.7109375" customWidth="1"/>
    <col min="20" max="20" width="13.140625" customWidth="1"/>
  </cols>
  <sheetData>
    <row r="1" spans="1:22" x14ac:dyDescent="0.25">
      <c r="A1" s="142" t="s">
        <v>102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</row>
    <row r="2" spans="1:22" x14ac:dyDescent="0.25">
      <c r="A2" s="142"/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</row>
    <row r="3" spans="1:22" ht="15.75" thickBot="1" x14ac:dyDescent="0.3"/>
    <row r="4" spans="1:22" x14ac:dyDescent="0.25">
      <c r="A4" s="143" t="s">
        <v>103</v>
      </c>
      <c r="B4" s="144"/>
      <c r="C4" s="145"/>
      <c r="E4" s="143" t="s">
        <v>104</v>
      </c>
      <c r="F4" s="144"/>
      <c r="G4" s="145"/>
      <c r="I4" s="143" t="s">
        <v>105</v>
      </c>
      <c r="J4" s="144"/>
      <c r="K4" s="145"/>
      <c r="M4" s="146" t="s">
        <v>106</v>
      </c>
      <c r="N4" s="147"/>
      <c r="O4" s="148"/>
      <c r="Q4" s="139" t="s">
        <v>107</v>
      </c>
      <c r="R4" s="140"/>
      <c r="S4" s="140"/>
      <c r="T4" s="140"/>
      <c r="U4" s="141"/>
    </row>
    <row r="5" spans="1:22" x14ac:dyDescent="0.25">
      <c r="A5" s="88" t="s">
        <v>108</v>
      </c>
      <c r="B5" s="17" t="s">
        <v>109</v>
      </c>
      <c r="C5" s="89" t="s">
        <v>10</v>
      </c>
      <c r="E5" s="88" t="s">
        <v>108</v>
      </c>
      <c r="F5" s="17" t="s">
        <v>109</v>
      </c>
      <c r="G5" s="89" t="s">
        <v>10</v>
      </c>
      <c r="I5" s="88" t="s">
        <v>108</v>
      </c>
      <c r="J5" s="17" t="s">
        <v>109</v>
      </c>
      <c r="K5" s="89" t="s">
        <v>10</v>
      </c>
      <c r="M5" s="88" t="s">
        <v>108</v>
      </c>
      <c r="N5" s="17" t="s">
        <v>109</v>
      </c>
      <c r="O5" s="89" t="s">
        <v>10</v>
      </c>
      <c r="Q5" s="152" t="s">
        <v>110</v>
      </c>
      <c r="R5" s="153"/>
      <c r="S5" s="153"/>
      <c r="T5" s="153"/>
      <c r="U5" s="154"/>
    </row>
    <row r="6" spans="1:22" x14ac:dyDescent="0.25">
      <c r="A6" s="90" t="s">
        <v>111</v>
      </c>
      <c r="B6" s="91" t="s">
        <v>112</v>
      </c>
      <c r="C6" s="92">
        <v>3</v>
      </c>
      <c r="D6" s="93" t="s">
        <v>113</v>
      </c>
      <c r="E6" s="88"/>
      <c r="F6" s="17"/>
      <c r="G6" s="89"/>
      <c r="I6" s="88"/>
      <c r="J6" s="17"/>
      <c r="K6" s="89"/>
      <c r="M6" s="88"/>
      <c r="N6" s="17"/>
      <c r="O6" s="89"/>
      <c r="Q6" s="94" t="s">
        <v>114</v>
      </c>
      <c r="R6" s="95" t="s">
        <v>115</v>
      </c>
      <c r="S6" s="95" t="s">
        <v>116</v>
      </c>
      <c r="T6" s="96" t="s">
        <v>117</v>
      </c>
      <c r="U6" s="97" t="s">
        <v>118</v>
      </c>
    </row>
    <row r="7" spans="1:22" x14ac:dyDescent="0.25">
      <c r="A7" s="88"/>
      <c r="B7" s="17"/>
      <c r="C7" s="89"/>
      <c r="E7" s="88"/>
      <c r="F7" s="17"/>
      <c r="G7" s="89"/>
      <c r="I7" s="88"/>
      <c r="J7" s="17"/>
      <c r="K7" s="89"/>
      <c r="M7" s="88"/>
      <c r="N7" s="17"/>
      <c r="O7" s="89"/>
      <c r="Q7" s="98" t="s">
        <v>119</v>
      </c>
      <c r="R7" s="99"/>
      <c r="S7" s="99"/>
      <c r="T7" s="100" t="s">
        <v>120</v>
      </c>
      <c r="U7" s="101"/>
      <c r="V7" s="93" t="s">
        <v>113</v>
      </c>
    </row>
    <row r="8" spans="1:22" x14ac:dyDescent="0.25">
      <c r="A8" s="88"/>
      <c r="B8" s="17"/>
      <c r="C8" s="89"/>
      <c r="E8" s="88"/>
      <c r="F8" s="17"/>
      <c r="G8" s="89"/>
      <c r="I8" s="88"/>
      <c r="J8" s="17"/>
      <c r="K8" s="89"/>
      <c r="M8" s="88"/>
      <c r="N8" s="17"/>
      <c r="O8" s="89"/>
      <c r="Q8" s="98" t="s">
        <v>121</v>
      </c>
      <c r="R8" s="99"/>
      <c r="S8" s="99" t="s">
        <v>120</v>
      </c>
      <c r="T8" s="100" t="s">
        <v>120</v>
      </c>
      <c r="U8" s="101" t="s">
        <v>120</v>
      </c>
      <c r="V8" s="93" t="s">
        <v>113</v>
      </c>
    </row>
    <row r="9" spans="1:22" x14ac:dyDescent="0.25">
      <c r="A9" s="88"/>
      <c r="B9" s="17"/>
      <c r="C9" s="89"/>
      <c r="E9" s="88"/>
      <c r="F9" s="17"/>
      <c r="G9" s="89"/>
      <c r="I9" s="88"/>
      <c r="J9" s="17"/>
      <c r="K9" s="89"/>
      <c r="M9" s="88"/>
      <c r="N9" s="17"/>
      <c r="O9" s="89"/>
      <c r="Q9" s="88"/>
      <c r="R9" s="102"/>
      <c r="S9" s="102"/>
      <c r="T9" s="5"/>
      <c r="U9" s="103"/>
    </row>
    <row r="10" spans="1:22" x14ac:dyDescent="0.25">
      <c r="A10" s="88"/>
      <c r="B10" s="17"/>
      <c r="C10" s="89"/>
      <c r="E10" s="88"/>
      <c r="F10" s="17"/>
      <c r="G10" s="89"/>
      <c r="I10" s="88"/>
      <c r="J10" s="17"/>
      <c r="K10" s="89"/>
      <c r="M10" s="88"/>
      <c r="N10" s="17"/>
      <c r="O10" s="89"/>
      <c r="Q10" s="88"/>
      <c r="R10" s="102"/>
      <c r="S10" s="102"/>
      <c r="T10" s="5"/>
      <c r="U10" s="103"/>
    </row>
    <row r="11" spans="1:22" x14ac:dyDescent="0.25">
      <c r="A11" s="88"/>
      <c r="B11" s="17"/>
      <c r="C11" s="89"/>
      <c r="E11" s="88"/>
      <c r="F11" s="17"/>
      <c r="G11" s="89"/>
      <c r="I11" s="88"/>
      <c r="J11" s="17"/>
      <c r="K11" s="89"/>
      <c r="M11" s="88"/>
      <c r="N11" s="17"/>
      <c r="O11" s="89"/>
      <c r="Q11" s="88"/>
      <c r="R11" s="102"/>
      <c r="S11" s="102"/>
      <c r="T11" s="5"/>
      <c r="U11" s="103"/>
    </row>
    <row r="12" spans="1:22" x14ac:dyDescent="0.25">
      <c r="A12" s="88"/>
      <c r="B12" s="17"/>
      <c r="C12" s="89"/>
      <c r="E12" s="88"/>
      <c r="F12" s="17"/>
      <c r="G12" s="89"/>
      <c r="I12" s="88"/>
      <c r="J12" s="17"/>
      <c r="K12" s="89"/>
      <c r="M12" s="88"/>
      <c r="N12" s="17"/>
      <c r="O12" s="89"/>
      <c r="Q12" s="88"/>
      <c r="R12" s="102"/>
      <c r="S12" s="102"/>
      <c r="T12" s="5"/>
      <c r="U12" s="103"/>
    </row>
    <row r="13" spans="1:22" x14ac:dyDescent="0.25">
      <c r="A13" s="88"/>
      <c r="B13" s="17"/>
      <c r="C13" s="89"/>
      <c r="E13" s="88"/>
      <c r="F13" s="17"/>
      <c r="G13" s="89"/>
      <c r="I13" s="88"/>
      <c r="J13" s="17"/>
      <c r="K13" s="89"/>
      <c r="M13" s="88"/>
      <c r="N13" s="17"/>
      <c r="O13" s="89"/>
      <c r="Q13" s="88"/>
      <c r="R13" s="102"/>
      <c r="S13" s="102"/>
      <c r="T13" s="5"/>
      <c r="U13" s="103"/>
    </row>
    <row r="14" spans="1:22" x14ac:dyDescent="0.25">
      <c r="A14" s="88"/>
      <c r="B14" s="17"/>
      <c r="C14" s="89"/>
      <c r="E14" s="88"/>
      <c r="F14" s="17"/>
      <c r="G14" s="89"/>
      <c r="I14" s="88"/>
      <c r="J14" s="17"/>
      <c r="K14" s="89"/>
      <c r="M14" s="88"/>
      <c r="N14" s="17"/>
      <c r="O14" s="89"/>
      <c r="Q14" s="88"/>
      <c r="R14" s="102"/>
      <c r="S14" s="102"/>
      <c r="T14" s="5"/>
      <c r="U14" s="103"/>
    </row>
    <row r="15" spans="1:22" x14ac:dyDescent="0.25">
      <c r="A15" s="88"/>
      <c r="B15" s="17"/>
      <c r="C15" s="89"/>
      <c r="E15" s="88"/>
      <c r="F15" s="17"/>
      <c r="G15" s="89"/>
      <c r="I15" s="88"/>
      <c r="J15" s="17"/>
      <c r="K15" s="89"/>
      <c r="M15" s="88"/>
      <c r="N15" s="17"/>
      <c r="O15" s="89"/>
      <c r="Q15" s="88"/>
      <c r="R15" s="102"/>
      <c r="S15" s="102"/>
      <c r="T15" s="5"/>
      <c r="U15" s="103"/>
    </row>
    <row r="16" spans="1:22" x14ac:dyDescent="0.25">
      <c r="A16" s="104"/>
      <c r="B16" s="105"/>
      <c r="C16" s="106"/>
      <c r="E16" s="104"/>
      <c r="F16" s="105"/>
      <c r="G16" s="106"/>
      <c r="I16" s="104"/>
      <c r="J16" s="105"/>
      <c r="K16" s="106"/>
      <c r="M16" s="88"/>
      <c r="N16" s="17"/>
      <c r="O16" s="89"/>
      <c r="Q16" s="88"/>
      <c r="R16" s="102"/>
      <c r="S16" s="102"/>
      <c r="T16" s="5"/>
      <c r="U16" s="103"/>
    </row>
    <row r="17" spans="1:21" ht="15.75" thickBot="1" x14ac:dyDescent="0.3">
      <c r="A17" s="155" t="s">
        <v>122</v>
      </c>
      <c r="B17" s="156"/>
      <c r="C17" s="107">
        <f>SUM(C6:C16)</f>
        <v>3</v>
      </c>
      <c r="E17" s="155" t="s">
        <v>122</v>
      </c>
      <c r="F17" s="156"/>
      <c r="G17" s="107">
        <f>SUM(G6:G16)</f>
        <v>0</v>
      </c>
      <c r="I17" s="155" t="s">
        <v>122</v>
      </c>
      <c r="J17" s="156"/>
      <c r="K17" s="107">
        <f>SUM(K6:K16)</f>
        <v>0</v>
      </c>
      <c r="M17" s="88"/>
      <c r="N17" s="17"/>
      <c r="O17" s="89"/>
      <c r="Q17" s="88"/>
      <c r="R17" s="102"/>
      <c r="S17" s="102"/>
      <c r="T17" s="5"/>
      <c r="U17" s="103"/>
    </row>
    <row r="18" spans="1:21" ht="15.75" thickBot="1" x14ac:dyDescent="0.3">
      <c r="M18" s="88"/>
      <c r="N18" s="17"/>
      <c r="O18" s="89"/>
      <c r="Q18" s="88"/>
      <c r="R18" s="102"/>
      <c r="S18" s="102"/>
      <c r="T18" s="5"/>
      <c r="U18" s="103"/>
    </row>
    <row r="19" spans="1:21" x14ac:dyDescent="0.25">
      <c r="A19" s="157" t="s">
        <v>103</v>
      </c>
      <c r="B19" s="158"/>
      <c r="C19" s="159"/>
      <c r="E19" s="157" t="s">
        <v>104</v>
      </c>
      <c r="F19" s="158"/>
      <c r="G19" s="159"/>
      <c r="I19" s="157" t="s">
        <v>105</v>
      </c>
      <c r="J19" s="158"/>
      <c r="K19" s="159"/>
      <c r="M19" s="88"/>
      <c r="N19" s="17"/>
      <c r="O19" s="89"/>
    </row>
    <row r="20" spans="1:21" x14ac:dyDescent="0.25">
      <c r="A20" s="88" t="s">
        <v>108</v>
      </c>
      <c r="B20" s="17" t="s">
        <v>109</v>
      </c>
      <c r="C20" s="89" t="s">
        <v>10</v>
      </c>
      <c r="E20" s="88" t="s">
        <v>108</v>
      </c>
      <c r="F20" s="17" t="s">
        <v>109</v>
      </c>
      <c r="G20" s="89" t="s">
        <v>10</v>
      </c>
      <c r="I20" s="88" t="s">
        <v>108</v>
      </c>
      <c r="J20" s="17" t="s">
        <v>109</v>
      </c>
      <c r="K20" s="89" t="s">
        <v>10</v>
      </c>
      <c r="M20" s="88"/>
      <c r="N20" s="17"/>
      <c r="O20" s="89"/>
    </row>
    <row r="21" spans="1:21" x14ac:dyDescent="0.25">
      <c r="A21" s="88"/>
      <c r="B21" s="17"/>
      <c r="C21" s="89"/>
      <c r="E21" s="88"/>
      <c r="F21" s="17"/>
      <c r="G21" s="89"/>
      <c r="I21" s="88"/>
      <c r="J21" s="17"/>
      <c r="K21" s="89"/>
      <c r="M21" s="88"/>
      <c r="N21" s="17"/>
      <c r="O21" s="89"/>
    </row>
    <row r="22" spans="1:21" x14ac:dyDescent="0.25">
      <c r="A22" s="88"/>
      <c r="B22" s="17"/>
      <c r="C22" s="89"/>
      <c r="E22" s="88"/>
      <c r="F22" s="17"/>
      <c r="G22" s="89"/>
      <c r="I22" s="88"/>
      <c r="J22" s="17"/>
      <c r="K22" s="89"/>
      <c r="M22" s="88"/>
      <c r="N22" s="17"/>
      <c r="O22" s="89"/>
    </row>
    <row r="23" spans="1:21" x14ac:dyDescent="0.25">
      <c r="A23" s="88"/>
      <c r="B23" s="17"/>
      <c r="C23" s="89"/>
      <c r="E23" s="88"/>
      <c r="F23" s="17"/>
      <c r="G23" s="89"/>
      <c r="I23" s="88"/>
      <c r="J23" s="17"/>
      <c r="K23" s="89"/>
      <c r="M23" s="88"/>
      <c r="N23" s="17"/>
      <c r="O23" s="89"/>
    </row>
    <row r="24" spans="1:21" x14ac:dyDescent="0.25">
      <c r="A24" s="88"/>
      <c r="B24" s="17"/>
      <c r="C24" s="89"/>
      <c r="E24" s="88"/>
      <c r="F24" s="17"/>
      <c r="G24" s="89"/>
      <c r="I24" s="88"/>
      <c r="J24" s="17"/>
      <c r="K24" s="89"/>
      <c r="M24" s="88"/>
      <c r="N24" s="17"/>
      <c r="O24" s="89"/>
    </row>
    <row r="25" spans="1:21" ht="15.75" thickBot="1" x14ac:dyDescent="0.3">
      <c r="A25" s="88"/>
      <c r="B25" s="17"/>
      <c r="C25" s="89"/>
      <c r="E25" s="88"/>
      <c r="F25" s="17"/>
      <c r="G25" s="89"/>
      <c r="I25" s="88"/>
      <c r="J25" s="17"/>
      <c r="K25" s="89"/>
      <c r="M25" s="155" t="s">
        <v>122</v>
      </c>
      <c r="N25" s="156"/>
      <c r="O25" s="107">
        <f>SUM(O6:O24)</f>
        <v>0</v>
      </c>
    </row>
    <row r="26" spans="1:21" x14ac:dyDescent="0.25">
      <c r="A26" s="88"/>
      <c r="B26" s="17"/>
      <c r="C26" s="89"/>
      <c r="E26" s="88"/>
      <c r="F26" s="17"/>
      <c r="G26" s="89"/>
      <c r="I26" s="88"/>
      <c r="J26" s="17"/>
      <c r="K26" s="89"/>
    </row>
    <row r="27" spans="1:21" ht="15.75" thickBot="1" x14ac:dyDescent="0.3">
      <c r="A27" s="88"/>
      <c r="B27" s="17"/>
      <c r="C27" s="89"/>
      <c r="E27" s="88"/>
      <c r="F27" s="17"/>
      <c r="G27" s="89"/>
      <c r="I27" s="88"/>
      <c r="J27" s="17"/>
      <c r="K27" s="89"/>
    </row>
    <row r="28" spans="1:21" x14ac:dyDescent="0.25">
      <c r="A28" s="88"/>
      <c r="B28" s="17"/>
      <c r="C28" s="89"/>
      <c r="E28" s="88"/>
      <c r="F28" s="17"/>
      <c r="G28" s="89"/>
      <c r="I28" s="88"/>
      <c r="J28" s="17"/>
      <c r="K28" s="89"/>
      <c r="M28" s="146" t="s">
        <v>123</v>
      </c>
      <c r="N28" s="147"/>
      <c r="O28" s="148"/>
    </row>
    <row r="29" spans="1:21" x14ac:dyDescent="0.25">
      <c r="A29" s="88"/>
      <c r="B29" s="17"/>
      <c r="C29" s="89"/>
      <c r="E29" s="88"/>
      <c r="F29" s="17"/>
      <c r="G29" s="89"/>
      <c r="I29" s="88"/>
      <c r="J29" s="17"/>
      <c r="K29" s="89"/>
      <c r="M29" s="90" t="s">
        <v>124</v>
      </c>
      <c r="N29" s="91"/>
      <c r="O29" s="92"/>
      <c r="P29" s="93" t="s">
        <v>125</v>
      </c>
    </row>
    <row r="30" spans="1:21" x14ac:dyDescent="0.25">
      <c r="A30" s="104"/>
      <c r="B30" s="105"/>
      <c r="C30" s="106"/>
      <c r="E30" s="104"/>
      <c r="F30" s="105"/>
      <c r="G30" s="106"/>
      <c r="I30" s="104"/>
      <c r="J30" s="105"/>
      <c r="K30" s="106"/>
      <c r="M30" s="88" t="s">
        <v>126</v>
      </c>
      <c r="N30" s="17" t="s">
        <v>127</v>
      </c>
      <c r="O30" s="89" t="s">
        <v>128</v>
      </c>
      <c r="P30" s="93" t="s">
        <v>129</v>
      </c>
    </row>
    <row r="31" spans="1:21" ht="15.75" thickBot="1" x14ac:dyDescent="0.3">
      <c r="A31" s="155" t="s">
        <v>122</v>
      </c>
      <c r="B31" s="156"/>
      <c r="C31" s="107">
        <f>SUM(C21:C30)</f>
        <v>0</v>
      </c>
      <c r="E31" s="155" t="s">
        <v>122</v>
      </c>
      <c r="F31" s="156"/>
      <c r="G31" s="107">
        <f>SUM(G21:G30)</f>
        <v>0</v>
      </c>
      <c r="I31" s="155" t="s">
        <v>122</v>
      </c>
      <c r="J31" s="156"/>
      <c r="K31" s="107">
        <f>SUM(K21:K30)</f>
        <v>0</v>
      </c>
      <c r="M31" s="88" t="s">
        <v>130</v>
      </c>
      <c r="N31" s="17" t="s">
        <v>109</v>
      </c>
      <c r="O31" s="89" t="s">
        <v>10</v>
      </c>
    </row>
    <row r="32" spans="1:21" ht="15.75" thickBot="1" x14ac:dyDescent="0.3">
      <c r="M32" s="88"/>
      <c r="N32" s="17"/>
      <c r="O32" s="89"/>
    </row>
    <row r="33" spans="1:15" x14ac:dyDescent="0.25">
      <c r="A33" s="149" t="s">
        <v>103</v>
      </c>
      <c r="B33" s="150"/>
      <c r="C33" s="151"/>
      <c r="E33" s="149" t="s">
        <v>104</v>
      </c>
      <c r="F33" s="150"/>
      <c r="G33" s="151"/>
      <c r="I33" s="149" t="s">
        <v>105</v>
      </c>
      <c r="J33" s="150"/>
      <c r="K33" s="151"/>
      <c r="M33" s="88"/>
      <c r="N33" s="17"/>
      <c r="O33" s="89"/>
    </row>
    <row r="34" spans="1:15" x14ac:dyDescent="0.25">
      <c r="A34" s="88" t="s">
        <v>108</v>
      </c>
      <c r="B34" s="17" t="s">
        <v>109</v>
      </c>
      <c r="C34" s="89" t="s">
        <v>10</v>
      </c>
      <c r="E34" s="88" t="s">
        <v>108</v>
      </c>
      <c r="F34" s="17" t="s">
        <v>109</v>
      </c>
      <c r="G34" s="89" t="s">
        <v>10</v>
      </c>
      <c r="I34" s="88" t="s">
        <v>108</v>
      </c>
      <c r="J34" s="17" t="s">
        <v>109</v>
      </c>
      <c r="K34" s="89" t="s">
        <v>10</v>
      </c>
      <c r="M34" s="88"/>
      <c r="N34" s="17"/>
      <c r="O34" s="89"/>
    </row>
    <row r="35" spans="1:15" x14ac:dyDescent="0.25">
      <c r="A35" s="88"/>
      <c r="B35" s="17"/>
      <c r="C35" s="89"/>
      <c r="E35" s="88"/>
      <c r="F35" s="17"/>
      <c r="G35" s="89"/>
      <c r="I35" s="88"/>
      <c r="J35" s="17"/>
      <c r="K35" s="89"/>
      <c r="M35" s="88"/>
      <c r="N35" s="17"/>
      <c r="O35" s="89"/>
    </row>
    <row r="36" spans="1:15" x14ac:dyDescent="0.25">
      <c r="A36" s="88"/>
      <c r="B36" s="17"/>
      <c r="C36" s="89"/>
      <c r="E36" s="88"/>
      <c r="F36" s="17"/>
      <c r="G36" s="89"/>
      <c r="I36" s="88"/>
      <c r="J36" s="17"/>
      <c r="K36" s="89"/>
      <c r="M36" s="88"/>
      <c r="N36" s="17"/>
      <c r="O36" s="89"/>
    </row>
    <row r="37" spans="1:15" x14ac:dyDescent="0.25">
      <c r="A37" s="88"/>
      <c r="B37" s="17"/>
      <c r="C37" s="89"/>
      <c r="E37" s="88"/>
      <c r="F37" s="17"/>
      <c r="G37" s="89"/>
      <c r="I37" s="88"/>
      <c r="J37" s="17"/>
      <c r="K37" s="89"/>
      <c r="M37" s="88"/>
      <c r="N37" s="17"/>
      <c r="O37" s="89"/>
    </row>
    <row r="38" spans="1:15" x14ac:dyDescent="0.25">
      <c r="A38" s="88"/>
      <c r="B38" s="17"/>
      <c r="C38" s="89"/>
      <c r="E38" s="88"/>
      <c r="F38" s="17"/>
      <c r="G38" s="89"/>
      <c r="I38" s="88"/>
      <c r="J38" s="17"/>
      <c r="K38" s="89"/>
      <c r="M38" s="88"/>
      <c r="N38" s="17"/>
      <c r="O38" s="89"/>
    </row>
    <row r="39" spans="1:15" x14ac:dyDescent="0.25">
      <c r="A39" s="88"/>
      <c r="B39" s="17"/>
      <c r="C39" s="89"/>
      <c r="E39" s="88"/>
      <c r="F39" s="17"/>
      <c r="G39" s="89"/>
      <c r="I39" s="88"/>
      <c r="J39" s="17"/>
      <c r="K39" s="89"/>
      <c r="M39" s="88"/>
      <c r="N39" s="17"/>
      <c r="O39" s="89"/>
    </row>
    <row r="40" spans="1:15" x14ac:dyDescent="0.25">
      <c r="A40" s="88"/>
      <c r="B40" s="17"/>
      <c r="C40" s="89"/>
      <c r="E40" s="88"/>
      <c r="F40" s="17"/>
      <c r="G40" s="89"/>
      <c r="I40" s="88"/>
      <c r="J40" s="17"/>
      <c r="K40" s="89"/>
      <c r="M40" s="88"/>
      <c r="N40" s="17"/>
      <c r="O40" s="89"/>
    </row>
    <row r="41" spans="1:15" x14ac:dyDescent="0.25">
      <c r="A41" s="88"/>
      <c r="B41" s="17"/>
      <c r="C41" s="89"/>
      <c r="E41" s="88"/>
      <c r="F41" s="17"/>
      <c r="G41" s="89"/>
      <c r="I41" s="88"/>
      <c r="J41" s="17"/>
      <c r="K41" s="89"/>
      <c r="M41" s="88"/>
      <c r="N41" s="17"/>
      <c r="O41" s="89"/>
    </row>
    <row r="42" spans="1:15" x14ac:dyDescent="0.25">
      <c r="A42" s="88"/>
      <c r="B42" s="17"/>
      <c r="C42" s="89"/>
      <c r="E42" s="88"/>
      <c r="F42" s="17"/>
      <c r="G42" s="89"/>
      <c r="I42" s="88"/>
      <c r="J42" s="17"/>
      <c r="K42" s="89"/>
      <c r="M42" s="88"/>
      <c r="N42" s="17"/>
      <c r="O42" s="89"/>
    </row>
    <row r="43" spans="1:15" x14ac:dyDescent="0.25">
      <c r="A43" s="88"/>
      <c r="B43" s="17"/>
      <c r="C43" s="89"/>
      <c r="E43" s="88"/>
      <c r="F43" s="17"/>
      <c r="G43" s="89"/>
      <c r="I43" s="88"/>
      <c r="J43" s="17"/>
      <c r="K43" s="89"/>
      <c r="M43" s="88"/>
      <c r="N43" s="17"/>
      <c r="O43" s="89"/>
    </row>
    <row r="44" spans="1:15" ht="15.75" thickBot="1" x14ac:dyDescent="0.3">
      <c r="A44" s="88"/>
      <c r="B44" s="17"/>
      <c r="C44" s="89"/>
      <c r="E44" s="88"/>
      <c r="F44" s="17"/>
      <c r="G44" s="89"/>
      <c r="I44" s="88"/>
      <c r="J44" s="17"/>
      <c r="K44" s="89"/>
      <c r="M44" s="108"/>
      <c r="N44" s="49"/>
      <c r="O44" s="107"/>
    </row>
    <row r="45" spans="1:15" ht="15.75" thickBot="1" x14ac:dyDescent="0.3">
      <c r="A45" s="104"/>
      <c r="B45" s="105"/>
      <c r="C45" s="106"/>
      <c r="E45" s="104"/>
      <c r="F45" s="105"/>
      <c r="G45" s="106"/>
      <c r="I45" s="104"/>
      <c r="J45" s="105"/>
      <c r="K45" s="106"/>
    </row>
    <row r="46" spans="1:15" ht="14.45" customHeight="1" thickBot="1" x14ac:dyDescent="0.3">
      <c r="A46" s="155" t="s">
        <v>122</v>
      </c>
      <c r="B46" s="156"/>
      <c r="C46" s="107">
        <f>SUM(C35:C45)</f>
        <v>0</v>
      </c>
      <c r="E46" s="155" t="s">
        <v>122</v>
      </c>
      <c r="F46" s="156"/>
      <c r="G46" s="107">
        <f>SUM(G35:G45)</f>
        <v>0</v>
      </c>
      <c r="I46" s="155" t="s">
        <v>122</v>
      </c>
      <c r="J46" s="156"/>
      <c r="K46" s="107">
        <f>SUM(K35:K45)</f>
        <v>0</v>
      </c>
      <c r="M46" s="160" t="s">
        <v>131</v>
      </c>
      <c r="N46" s="161"/>
      <c r="O46" s="166">
        <f>C31+G31+K31+O25+C46+G46+K46+C61+G61+K61+C76+G76+K76+C17+G17+K17+C91+G91+K91+C106+G106+K106</f>
        <v>3</v>
      </c>
    </row>
    <row r="47" spans="1:15" ht="15.75" thickBot="1" x14ac:dyDescent="0.3">
      <c r="M47" s="162"/>
      <c r="N47" s="163"/>
      <c r="O47" s="167"/>
    </row>
    <row r="48" spans="1:15" x14ac:dyDescent="0.25">
      <c r="A48" s="169" t="s">
        <v>103</v>
      </c>
      <c r="B48" s="170"/>
      <c r="C48" s="171"/>
      <c r="E48" s="169" t="s">
        <v>104</v>
      </c>
      <c r="F48" s="170"/>
      <c r="G48" s="171"/>
      <c r="I48" s="169" t="s">
        <v>105</v>
      </c>
      <c r="J48" s="170"/>
      <c r="K48" s="171"/>
      <c r="M48" s="162"/>
      <c r="N48" s="163"/>
      <c r="O48" s="167"/>
    </row>
    <row r="49" spans="1:15" ht="15.75" thickBot="1" x14ac:dyDescent="0.3">
      <c r="A49" s="88" t="s">
        <v>108</v>
      </c>
      <c r="B49" s="17" t="s">
        <v>109</v>
      </c>
      <c r="C49" s="89" t="s">
        <v>10</v>
      </c>
      <c r="E49" s="88" t="s">
        <v>108</v>
      </c>
      <c r="F49" s="17" t="s">
        <v>109</v>
      </c>
      <c r="G49" s="89" t="s">
        <v>10</v>
      </c>
      <c r="I49" s="88" t="s">
        <v>108</v>
      </c>
      <c r="J49" s="17" t="s">
        <v>109</v>
      </c>
      <c r="K49" s="89" t="s">
        <v>10</v>
      </c>
      <c r="M49" s="164"/>
      <c r="N49" s="165"/>
      <c r="O49" s="168"/>
    </row>
    <row r="50" spans="1:15" x14ac:dyDescent="0.25">
      <c r="A50" s="88"/>
      <c r="B50" s="17"/>
      <c r="C50" s="89"/>
      <c r="E50" s="88"/>
      <c r="F50" s="17"/>
      <c r="G50" s="89"/>
      <c r="I50" s="88"/>
      <c r="J50" s="17"/>
      <c r="K50" s="89"/>
    </row>
    <row r="51" spans="1:15" x14ac:dyDescent="0.25">
      <c r="A51" s="88"/>
      <c r="B51" s="17"/>
      <c r="C51" s="89"/>
      <c r="E51" s="88"/>
      <c r="F51" s="17"/>
      <c r="G51" s="89"/>
      <c r="I51" s="88"/>
      <c r="J51" s="17"/>
      <c r="K51" s="89"/>
    </row>
    <row r="52" spans="1:15" x14ac:dyDescent="0.25">
      <c r="A52" s="88"/>
      <c r="B52" s="17"/>
      <c r="C52" s="89"/>
      <c r="E52" s="88"/>
      <c r="F52" s="17"/>
      <c r="G52" s="89"/>
      <c r="I52" s="88"/>
      <c r="J52" s="17"/>
      <c r="K52" s="89"/>
    </row>
    <row r="53" spans="1:15" x14ac:dyDescent="0.25">
      <c r="A53" s="88"/>
      <c r="B53" s="17"/>
      <c r="C53" s="89"/>
      <c r="E53" s="88"/>
      <c r="F53" s="17"/>
      <c r="G53" s="89"/>
      <c r="I53" s="88"/>
      <c r="J53" s="17"/>
      <c r="K53" s="89"/>
    </row>
    <row r="54" spans="1:15" x14ac:dyDescent="0.25">
      <c r="A54" s="88"/>
      <c r="B54" s="17"/>
      <c r="C54" s="89"/>
      <c r="E54" s="88"/>
      <c r="F54" s="17"/>
      <c r="G54" s="89"/>
      <c r="I54" s="88"/>
      <c r="J54" s="17"/>
      <c r="K54" s="89"/>
    </row>
    <row r="55" spans="1:15" x14ac:dyDescent="0.25">
      <c r="A55" s="88"/>
      <c r="B55" s="17"/>
      <c r="C55" s="89"/>
      <c r="E55" s="88"/>
      <c r="F55" s="17"/>
      <c r="G55" s="89"/>
      <c r="I55" s="88"/>
      <c r="J55" s="17"/>
      <c r="K55" s="89"/>
    </row>
    <row r="56" spans="1:15" x14ac:dyDescent="0.25">
      <c r="A56" s="88"/>
      <c r="B56" s="17"/>
      <c r="C56" s="89"/>
      <c r="E56" s="88"/>
      <c r="F56" s="17"/>
      <c r="G56" s="89"/>
      <c r="I56" s="88"/>
      <c r="J56" s="17"/>
      <c r="K56" s="89"/>
    </row>
    <row r="57" spans="1:15" x14ac:dyDescent="0.25">
      <c r="A57" s="88"/>
      <c r="B57" s="17"/>
      <c r="C57" s="89"/>
      <c r="E57" s="88"/>
      <c r="F57" s="17"/>
      <c r="G57" s="89"/>
      <c r="I57" s="88"/>
      <c r="J57" s="17"/>
      <c r="K57" s="89"/>
    </row>
    <row r="58" spans="1:15" x14ac:dyDescent="0.25">
      <c r="A58" s="88"/>
      <c r="B58" s="17"/>
      <c r="C58" s="89"/>
      <c r="E58" s="88"/>
      <c r="F58" s="17"/>
      <c r="G58" s="89"/>
      <c r="I58" s="88"/>
      <c r="J58" s="17"/>
      <c r="K58" s="89"/>
    </row>
    <row r="59" spans="1:15" x14ac:dyDescent="0.25">
      <c r="A59" s="88"/>
      <c r="B59" s="17"/>
      <c r="C59" s="89"/>
      <c r="E59" s="88"/>
      <c r="F59" s="17"/>
      <c r="G59" s="89"/>
      <c r="I59" s="88"/>
      <c r="J59" s="17"/>
      <c r="K59" s="89"/>
    </row>
    <row r="60" spans="1:15" x14ac:dyDescent="0.25">
      <c r="A60" s="104"/>
      <c r="B60" s="105"/>
      <c r="C60" s="106"/>
      <c r="E60" s="104"/>
      <c r="F60" s="105"/>
      <c r="G60" s="106"/>
      <c r="I60" s="104"/>
      <c r="J60" s="105"/>
      <c r="K60" s="106"/>
    </row>
    <row r="61" spans="1:15" ht="15.75" thickBot="1" x14ac:dyDescent="0.3">
      <c r="A61" s="155" t="s">
        <v>122</v>
      </c>
      <c r="B61" s="156"/>
      <c r="C61" s="107">
        <f>SUM(C50:C60)</f>
        <v>0</v>
      </c>
      <c r="E61" s="155" t="s">
        <v>122</v>
      </c>
      <c r="F61" s="156"/>
      <c r="G61" s="107">
        <f>SUM(G50:G60)</f>
        <v>0</v>
      </c>
      <c r="I61" s="155" t="s">
        <v>122</v>
      </c>
      <c r="J61" s="156"/>
      <c r="K61" s="107">
        <f>SUM(K50:K60)</f>
        <v>0</v>
      </c>
    </row>
    <row r="62" spans="1:15" ht="15.75" thickBot="1" x14ac:dyDescent="0.3"/>
    <row r="63" spans="1:15" x14ac:dyDescent="0.25">
      <c r="A63" s="172" t="s">
        <v>103</v>
      </c>
      <c r="B63" s="173"/>
      <c r="C63" s="174"/>
      <c r="E63" s="172" t="s">
        <v>104</v>
      </c>
      <c r="F63" s="173"/>
      <c r="G63" s="174"/>
      <c r="I63" s="172" t="s">
        <v>105</v>
      </c>
      <c r="J63" s="173"/>
      <c r="K63" s="174"/>
    </row>
    <row r="64" spans="1:15" x14ac:dyDescent="0.25">
      <c r="A64" s="88" t="s">
        <v>108</v>
      </c>
      <c r="B64" s="17" t="s">
        <v>109</v>
      </c>
      <c r="C64" s="89" t="s">
        <v>10</v>
      </c>
      <c r="E64" s="88" t="s">
        <v>108</v>
      </c>
      <c r="F64" s="17" t="s">
        <v>109</v>
      </c>
      <c r="G64" s="89" t="s">
        <v>10</v>
      </c>
      <c r="I64" s="88" t="s">
        <v>108</v>
      </c>
      <c r="J64" s="17" t="s">
        <v>109</v>
      </c>
      <c r="K64" s="89" t="s">
        <v>10</v>
      </c>
    </row>
    <row r="65" spans="1:11" x14ac:dyDescent="0.25">
      <c r="A65" s="88"/>
      <c r="B65" s="17"/>
      <c r="C65" s="89"/>
      <c r="E65" s="88"/>
      <c r="F65" s="17"/>
      <c r="G65" s="89"/>
      <c r="I65" s="88"/>
      <c r="J65" s="17"/>
      <c r="K65" s="89"/>
    </row>
    <row r="66" spans="1:11" x14ac:dyDescent="0.25">
      <c r="A66" s="88"/>
      <c r="B66" s="17"/>
      <c r="C66" s="89"/>
      <c r="E66" s="88"/>
      <c r="F66" s="17"/>
      <c r="G66" s="89"/>
      <c r="I66" s="88"/>
      <c r="J66" s="17"/>
      <c r="K66" s="89"/>
    </row>
    <row r="67" spans="1:11" x14ac:dyDescent="0.25">
      <c r="A67" s="88"/>
      <c r="B67" s="17"/>
      <c r="C67" s="89"/>
      <c r="E67" s="88"/>
      <c r="F67" s="17"/>
      <c r="G67" s="89"/>
      <c r="I67" s="88"/>
      <c r="J67" s="17"/>
      <c r="K67" s="89"/>
    </row>
    <row r="68" spans="1:11" x14ac:dyDescent="0.25">
      <c r="A68" s="88"/>
      <c r="B68" s="17"/>
      <c r="C68" s="89"/>
      <c r="E68" s="88"/>
      <c r="F68" s="17"/>
      <c r="G68" s="89"/>
      <c r="I68" s="88"/>
      <c r="J68" s="17"/>
      <c r="K68" s="89"/>
    </row>
    <row r="69" spans="1:11" x14ac:dyDescent="0.25">
      <c r="A69" s="88"/>
      <c r="B69" s="17"/>
      <c r="C69" s="89"/>
      <c r="E69" s="88"/>
      <c r="F69" s="17"/>
      <c r="G69" s="89"/>
      <c r="I69" s="88"/>
      <c r="J69" s="17"/>
      <c r="K69" s="89"/>
    </row>
    <row r="70" spans="1:11" x14ac:dyDescent="0.25">
      <c r="A70" s="88"/>
      <c r="B70" s="17"/>
      <c r="C70" s="89"/>
      <c r="E70" s="88"/>
      <c r="F70" s="17"/>
      <c r="G70" s="89"/>
      <c r="I70" s="88"/>
      <c r="J70" s="17"/>
      <c r="K70" s="89"/>
    </row>
    <row r="71" spans="1:11" x14ac:dyDescent="0.25">
      <c r="A71" s="88"/>
      <c r="B71" s="17"/>
      <c r="C71" s="89"/>
      <c r="E71" s="88"/>
      <c r="F71" s="17"/>
      <c r="G71" s="89"/>
      <c r="I71" s="88"/>
      <c r="J71" s="17"/>
      <c r="K71" s="89"/>
    </row>
    <row r="72" spans="1:11" x14ac:dyDescent="0.25">
      <c r="A72" s="88"/>
      <c r="B72" s="17"/>
      <c r="C72" s="89"/>
      <c r="E72" s="88"/>
      <c r="F72" s="17"/>
      <c r="G72" s="89"/>
      <c r="I72" s="88"/>
      <c r="J72" s="17"/>
      <c r="K72" s="89"/>
    </row>
    <row r="73" spans="1:11" x14ac:dyDescent="0.25">
      <c r="A73" s="88"/>
      <c r="B73" s="17"/>
      <c r="C73" s="89"/>
      <c r="E73" s="88"/>
      <c r="F73" s="17"/>
      <c r="G73" s="89"/>
      <c r="I73" s="88"/>
      <c r="J73" s="17"/>
      <c r="K73" s="89"/>
    </row>
    <row r="74" spans="1:11" x14ac:dyDescent="0.25">
      <c r="A74" s="88"/>
      <c r="B74" s="17"/>
      <c r="C74" s="89"/>
      <c r="E74" s="88"/>
      <c r="F74" s="17"/>
      <c r="G74" s="89"/>
      <c r="I74" s="88"/>
      <c r="J74" s="17"/>
      <c r="K74" s="89"/>
    </row>
    <row r="75" spans="1:11" x14ac:dyDescent="0.25">
      <c r="A75" s="104"/>
      <c r="B75" s="105"/>
      <c r="C75" s="106"/>
      <c r="E75" s="104"/>
      <c r="F75" s="105"/>
      <c r="G75" s="106"/>
      <c r="I75" s="104"/>
      <c r="J75" s="105"/>
      <c r="K75" s="106"/>
    </row>
    <row r="76" spans="1:11" ht="15.75" thickBot="1" x14ac:dyDescent="0.3">
      <c r="A76" s="155" t="s">
        <v>122</v>
      </c>
      <c r="B76" s="156"/>
      <c r="C76" s="107">
        <f>SUM(C65:C75)</f>
        <v>0</v>
      </c>
      <c r="E76" s="155" t="s">
        <v>122</v>
      </c>
      <c r="F76" s="156"/>
      <c r="G76" s="107">
        <f>SUM(G65:G75)</f>
        <v>0</v>
      </c>
      <c r="I76" s="155" t="s">
        <v>122</v>
      </c>
      <c r="J76" s="156"/>
      <c r="K76" s="107">
        <f>SUM(K65:K75)</f>
        <v>0</v>
      </c>
    </row>
    <row r="77" spans="1:11" ht="15.75" thickBot="1" x14ac:dyDescent="0.3"/>
    <row r="78" spans="1:11" x14ac:dyDescent="0.25">
      <c r="A78" s="175" t="s">
        <v>103</v>
      </c>
      <c r="B78" s="176"/>
      <c r="C78" s="177"/>
      <c r="E78" s="175" t="s">
        <v>104</v>
      </c>
      <c r="F78" s="176"/>
      <c r="G78" s="177"/>
      <c r="I78" s="175" t="s">
        <v>105</v>
      </c>
      <c r="J78" s="176"/>
      <c r="K78" s="177"/>
    </row>
    <row r="79" spans="1:11" x14ac:dyDescent="0.25">
      <c r="A79" s="88" t="s">
        <v>108</v>
      </c>
      <c r="B79" s="17" t="s">
        <v>109</v>
      </c>
      <c r="C79" s="89" t="s">
        <v>10</v>
      </c>
      <c r="E79" s="88" t="s">
        <v>108</v>
      </c>
      <c r="F79" s="17" t="s">
        <v>109</v>
      </c>
      <c r="G79" s="89" t="s">
        <v>10</v>
      </c>
      <c r="I79" s="88" t="s">
        <v>108</v>
      </c>
      <c r="J79" s="17" t="s">
        <v>109</v>
      </c>
      <c r="K79" s="89" t="s">
        <v>10</v>
      </c>
    </row>
    <row r="80" spans="1:11" x14ac:dyDescent="0.25">
      <c r="A80" s="88"/>
      <c r="B80" s="17"/>
      <c r="C80" s="89"/>
      <c r="E80" s="88"/>
      <c r="F80" s="17"/>
      <c r="G80" s="89"/>
      <c r="I80" s="88"/>
      <c r="J80" s="17"/>
      <c r="K80" s="89"/>
    </row>
    <row r="81" spans="1:11" x14ac:dyDescent="0.25">
      <c r="A81" s="88"/>
      <c r="B81" s="17"/>
      <c r="C81" s="89"/>
      <c r="E81" s="88"/>
      <c r="F81" s="17"/>
      <c r="G81" s="89"/>
      <c r="I81" s="88"/>
      <c r="J81" s="17"/>
      <c r="K81" s="89"/>
    </row>
    <row r="82" spans="1:11" x14ac:dyDescent="0.25">
      <c r="A82" s="88"/>
      <c r="B82" s="17"/>
      <c r="C82" s="89"/>
      <c r="E82" s="88"/>
      <c r="F82" s="17"/>
      <c r="G82" s="89"/>
      <c r="I82" s="88"/>
      <c r="J82" s="17"/>
      <c r="K82" s="89"/>
    </row>
    <row r="83" spans="1:11" x14ac:dyDescent="0.25">
      <c r="A83" s="88"/>
      <c r="B83" s="17"/>
      <c r="C83" s="89"/>
      <c r="E83" s="88"/>
      <c r="F83" s="17"/>
      <c r="G83" s="89"/>
      <c r="I83" s="88"/>
      <c r="J83" s="17"/>
      <c r="K83" s="89"/>
    </row>
    <row r="84" spans="1:11" x14ac:dyDescent="0.25">
      <c r="A84" s="88"/>
      <c r="B84" s="17"/>
      <c r="C84" s="89"/>
      <c r="E84" s="88"/>
      <c r="F84" s="17"/>
      <c r="G84" s="89"/>
      <c r="I84" s="88"/>
      <c r="J84" s="17"/>
      <c r="K84" s="89"/>
    </row>
    <row r="85" spans="1:11" x14ac:dyDescent="0.25">
      <c r="A85" s="88"/>
      <c r="B85" s="17"/>
      <c r="C85" s="89"/>
      <c r="E85" s="88"/>
      <c r="F85" s="17"/>
      <c r="G85" s="89"/>
      <c r="I85" s="88"/>
      <c r="J85" s="17"/>
      <c r="K85" s="89"/>
    </row>
    <row r="86" spans="1:11" x14ac:dyDescent="0.25">
      <c r="A86" s="88"/>
      <c r="B86" s="17"/>
      <c r="C86" s="89"/>
      <c r="E86" s="88"/>
      <c r="F86" s="17"/>
      <c r="G86" s="89"/>
      <c r="I86" s="88"/>
      <c r="J86" s="17"/>
      <c r="K86" s="89"/>
    </row>
    <row r="87" spans="1:11" x14ac:dyDescent="0.25">
      <c r="A87" s="88"/>
      <c r="B87" s="17"/>
      <c r="C87" s="89"/>
      <c r="E87" s="88"/>
      <c r="F87" s="17"/>
      <c r="G87" s="89"/>
      <c r="I87" s="88"/>
      <c r="J87" s="17"/>
      <c r="K87" s="89"/>
    </row>
    <row r="88" spans="1:11" x14ac:dyDescent="0.25">
      <c r="A88" s="88"/>
      <c r="B88" s="17"/>
      <c r="C88" s="89"/>
      <c r="E88" s="88"/>
      <c r="F88" s="17"/>
      <c r="G88" s="89"/>
      <c r="I88" s="88"/>
      <c r="J88" s="17"/>
      <c r="K88" s="89"/>
    </row>
    <row r="89" spans="1:11" x14ac:dyDescent="0.25">
      <c r="A89" s="88"/>
      <c r="B89" s="17"/>
      <c r="C89" s="89"/>
      <c r="E89" s="88"/>
      <c r="F89" s="17"/>
      <c r="G89" s="89"/>
      <c r="I89" s="88"/>
      <c r="J89" s="17"/>
      <c r="K89" s="89"/>
    </row>
    <row r="90" spans="1:11" x14ac:dyDescent="0.25">
      <c r="A90" s="104"/>
      <c r="B90" s="105"/>
      <c r="C90" s="106"/>
      <c r="E90" s="104"/>
      <c r="F90" s="105"/>
      <c r="G90" s="106"/>
      <c r="I90" s="104"/>
      <c r="J90" s="105"/>
      <c r="K90" s="106"/>
    </row>
    <row r="91" spans="1:11" ht="15.75" thickBot="1" x14ac:dyDescent="0.3">
      <c r="A91" s="155" t="s">
        <v>122</v>
      </c>
      <c r="B91" s="156"/>
      <c r="C91" s="107">
        <f>SUM(C80:C90)</f>
        <v>0</v>
      </c>
      <c r="E91" s="155" t="s">
        <v>122</v>
      </c>
      <c r="F91" s="156"/>
      <c r="G91" s="107">
        <f>SUM(G80:G90)</f>
        <v>0</v>
      </c>
      <c r="I91" s="155" t="s">
        <v>122</v>
      </c>
      <c r="J91" s="156"/>
      <c r="K91" s="107">
        <f>SUM(K80:K90)</f>
        <v>0</v>
      </c>
    </row>
    <row r="92" spans="1:11" ht="15.75" thickBot="1" x14ac:dyDescent="0.3"/>
    <row r="93" spans="1:11" x14ac:dyDescent="0.25">
      <c r="A93" s="178" t="s">
        <v>103</v>
      </c>
      <c r="B93" s="179"/>
      <c r="C93" s="180"/>
      <c r="E93" s="178" t="s">
        <v>104</v>
      </c>
      <c r="F93" s="179"/>
      <c r="G93" s="180"/>
      <c r="I93" s="178" t="s">
        <v>105</v>
      </c>
      <c r="J93" s="179"/>
      <c r="K93" s="180"/>
    </row>
    <row r="94" spans="1:11" x14ac:dyDescent="0.25">
      <c r="A94" s="88" t="s">
        <v>108</v>
      </c>
      <c r="B94" s="17" t="s">
        <v>109</v>
      </c>
      <c r="C94" s="89" t="s">
        <v>10</v>
      </c>
      <c r="E94" s="88" t="s">
        <v>108</v>
      </c>
      <c r="F94" s="17" t="s">
        <v>109</v>
      </c>
      <c r="G94" s="89" t="s">
        <v>10</v>
      </c>
      <c r="I94" s="88" t="s">
        <v>108</v>
      </c>
      <c r="J94" s="17" t="s">
        <v>109</v>
      </c>
      <c r="K94" s="89" t="s">
        <v>10</v>
      </c>
    </row>
    <row r="95" spans="1:11" x14ac:dyDescent="0.25">
      <c r="A95" s="88"/>
      <c r="B95" s="17"/>
      <c r="C95" s="89"/>
      <c r="E95" s="88"/>
      <c r="F95" s="17"/>
      <c r="G95" s="89"/>
      <c r="I95" s="88"/>
      <c r="J95" s="17"/>
      <c r="K95" s="89"/>
    </row>
    <row r="96" spans="1:11" x14ac:dyDescent="0.25">
      <c r="A96" s="88"/>
      <c r="B96" s="17"/>
      <c r="C96" s="89"/>
      <c r="E96" s="88"/>
      <c r="F96" s="17"/>
      <c r="G96" s="89"/>
      <c r="I96" s="88"/>
      <c r="J96" s="17"/>
      <c r="K96" s="89"/>
    </row>
    <row r="97" spans="1:11" x14ac:dyDescent="0.25">
      <c r="A97" s="88"/>
      <c r="B97" s="17"/>
      <c r="C97" s="89"/>
      <c r="E97" s="88"/>
      <c r="F97" s="17"/>
      <c r="G97" s="89"/>
      <c r="I97" s="88"/>
      <c r="J97" s="17"/>
      <c r="K97" s="89"/>
    </row>
    <row r="98" spans="1:11" x14ac:dyDescent="0.25">
      <c r="A98" s="88"/>
      <c r="B98" s="17"/>
      <c r="C98" s="89"/>
      <c r="E98" s="88"/>
      <c r="F98" s="17"/>
      <c r="G98" s="89"/>
      <c r="I98" s="88"/>
      <c r="J98" s="17"/>
      <c r="K98" s="89"/>
    </row>
    <row r="99" spans="1:11" x14ac:dyDescent="0.25">
      <c r="A99" s="88"/>
      <c r="B99" s="17"/>
      <c r="C99" s="89"/>
      <c r="E99" s="88"/>
      <c r="F99" s="17"/>
      <c r="G99" s="89"/>
      <c r="I99" s="88"/>
      <c r="J99" s="17"/>
      <c r="K99" s="89"/>
    </row>
    <row r="100" spans="1:11" x14ac:dyDescent="0.25">
      <c r="A100" s="88"/>
      <c r="B100" s="17"/>
      <c r="C100" s="89"/>
      <c r="E100" s="88"/>
      <c r="F100" s="17"/>
      <c r="G100" s="89"/>
      <c r="I100" s="88"/>
      <c r="J100" s="17"/>
      <c r="K100" s="89"/>
    </row>
    <row r="101" spans="1:11" x14ac:dyDescent="0.25">
      <c r="A101" s="88"/>
      <c r="B101" s="17"/>
      <c r="C101" s="89"/>
      <c r="E101" s="88"/>
      <c r="F101" s="17"/>
      <c r="G101" s="89"/>
      <c r="I101" s="88"/>
      <c r="J101" s="17"/>
      <c r="K101" s="89"/>
    </row>
    <row r="102" spans="1:11" x14ac:dyDescent="0.25">
      <c r="A102" s="88"/>
      <c r="B102" s="17"/>
      <c r="C102" s="89"/>
      <c r="E102" s="88"/>
      <c r="F102" s="17"/>
      <c r="G102" s="89"/>
      <c r="I102" s="88"/>
      <c r="J102" s="17"/>
      <c r="K102" s="89"/>
    </row>
    <row r="103" spans="1:11" x14ac:dyDescent="0.25">
      <c r="A103" s="88"/>
      <c r="B103" s="17"/>
      <c r="C103" s="89"/>
      <c r="E103" s="88"/>
      <c r="F103" s="17"/>
      <c r="G103" s="89"/>
      <c r="I103" s="88"/>
      <c r="J103" s="17"/>
      <c r="K103" s="89"/>
    </row>
    <row r="104" spans="1:11" x14ac:dyDescent="0.25">
      <c r="A104" s="88"/>
      <c r="B104" s="17"/>
      <c r="C104" s="89"/>
      <c r="E104" s="88"/>
      <c r="F104" s="17"/>
      <c r="G104" s="89"/>
      <c r="I104" s="88"/>
      <c r="J104" s="17"/>
      <c r="K104" s="89"/>
    </row>
    <row r="105" spans="1:11" x14ac:dyDescent="0.25">
      <c r="A105" s="104"/>
      <c r="B105" s="105"/>
      <c r="C105" s="106"/>
      <c r="E105" s="104"/>
      <c r="F105" s="105"/>
      <c r="G105" s="106"/>
      <c r="I105" s="104"/>
      <c r="J105" s="105"/>
      <c r="K105" s="106"/>
    </row>
    <row r="106" spans="1:11" ht="15.75" thickBot="1" x14ac:dyDescent="0.3">
      <c r="A106" s="155" t="s">
        <v>122</v>
      </c>
      <c r="B106" s="156"/>
      <c r="C106" s="107">
        <f>SUM(C95:C105)</f>
        <v>0</v>
      </c>
      <c r="E106" s="155" t="s">
        <v>122</v>
      </c>
      <c r="F106" s="156"/>
      <c r="G106" s="107">
        <f>SUM(G95:G105)</f>
        <v>0</v>
      </c>
      <c r="I106" s="155" t="s">
        <v>122</v>
      </c>
      <c r="J106" s="156"/>
      <c r="K106" s="107">
        <f>SUM(K95:K105)</f>
        <v>0</v>
      </c>
    </row>
  </sheetData>
  <mergeCells count="50">
    <mergeCell ref="A106:B106"/>
    <mergeCell ref="E106:F106"/>
    <mergeCell ref="I106:J106"/>
    <mergeCell ref="A91:B91"/>
    <mergeCell ref="E91:F91"/>
    <mergeCell ref="I91:J91"/>
    <mergeCell ref="A93:C93"/>
    <mergeCell ref="E93:G93"/>
    <mergeCell ref="I93:K93"/>
    <mergeCell ref="A76:B76"/>
    <mergeCell ref="E76:F76"/>
    <mergeCell ref="I76:J76"/>
    <mergeCell ref="A78:C78"/>
    <mergeCell ref="E78:G78"/>
    <mergeCell ref="I78:K78"/>
    <mergeCell ref="A61:B61"/>
    <mergeCell ref="E61:F61"/>
    <mergeCell ref="I61:J61"/>
    <mergeCell ref="A63:C63"/>
    <mergeCell ref="E63:G63"/>
    <mergeCell ref="I63:K63"/>
    <mergeCell ref="A46:B46"/>
    <mergeCell ref="E46:F46"/>
    <mergeCell ref="I46:J46"/>
    <mergeCell ref="M46:N49"/>
    <mergeCell ref="O46:O49"/>
    <mergeCell ref="A48:C48"/>
    <mergeCell ref="E48:G48"/>
    <mergeCell ref="I48:K48"/>
    <mergeCell ref="A33:C33"/>
    <mergeCell ref="E33:G33"/>
    <mergeCell ref="I33:K33"/>
    <mergeCell ref="Q5:U5"/>
    <mergeCell ref="A17:B17"/>
    <mergeCell ref="E17:F17"/>
    <mergeCell ref="I17:J17"/>
    <mergeCell ref="A19:C19"/>
    <mergeCell ref="E19:G19"/>
    <mergeCell ref="I19:K19"/>
    <mergeCell ref="M25:N25"/>
    <mergeCell ref="M28:O28"/>
    <mergeCell ref="A31:B31"/>
    <mergeCell ref="E31:F31"/>
    <mergeCell ref="I31:J31"/>
    <mergeCell ref="Q4:U4"/>
    <mergeCell ref="A1:O2"/>
    <mergeCell ref="A4:C4"/>
    <mergeCell ref="E4:G4"/>
    <mergeCell ref="I4:K4"/>
    <mergeCell ref="M4:O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E5D789-3E07-4CB2-BB2F-266004F6CE9A}">
  <sheetPr>
    <pageSetUpPr fitToPage="1"/>
  </sheetPr>
  <dimension ref="B1:AA46"/>
  <sheetViews>
    <sheetView tabSelected="1" zoomScale="80" zoomScaleNormal="80" workbookViewId="0">
      <selection activeCell="H41" sqref="H41"/>
    </sheetView>
  </sheetViews>
  <sheetFormatPr defaultRowHeight="15" x14ac:dyDescent="0.25"/>
  <cols>
    <col min="1" max="1" width="3.28515625" customWidth="1"/>
    <col min="2" max="2" width="21.42578125" customWidth="1"/>
    <col min="3" max="3" width="11.7109375" customWidth="1"/>
    <col min="4" max="5" width="5.7109375" customWidth="1"/>
    <col min="6" max="6" width="4.7109375" customWidth="1"/>
    <col min="7" max="7" width="2.42578125" customWidth="1"/>
    <col min="8" max="8" width="31.42578125" customWidth="1"/>
    <col min="9" max="9" width="11.5703125" customWidth="1"/>
    <col min="10" max="10" width="5.85546875" customWidth="1"/>
    <col min="11" max="11" width="5.5703125" customWidth="1"/>
    <col min="12" max="12" width="4.5703125" customWidth="1"/>
    <col min="13" max="13" width="2.42578125" customWidth="1"/>
    <col min="14" max="14" width="22.85546875" customWidth="1"/>
    <col min="15" max="15" width="11.42578125" customWidth="1"/>
    <col min="16" max="16" width="9.7109375" customWidth="1"/>
    <col min="17" max="17" width="9.42578125" customWidth="1"/>
    <col min="18" max="18" width="10.42578125" customWidth="1"/>
    <col min="19" max="19" width="10.85546875" customWidth="1"/>
    <col min="22" max="22" width="24.28515625" customWidth="1"/>
  </cols>
  <sheetData>
    <row r="1" spans="2:25" x14ac:dyDescent="0.25">
      <c r="B1" s="1" t="s">
        <v>0</v>
      </c>
      <c r="H1" s="1"/>
      <c r="M1" s="1" t="s">
        <v>1</v>
      </c>
    </row>
    <row r="2" spans="2:25" ht="18.75" x14ac:dyDescent="0.3">
      <c r="B2" s="4" t="s">
        <v>2</v>
      </c>
      <c r="C2" s="127"/>
      <c r="D2" s="128"/>
      <c r="E2" s="128"/>
      <c r="F2" s="128"/>
      <c r="G2" s="128"/>
      <c r="H2" s="128"/>
      <c r="I2" s="129"/>
      <c r="L2" s="130" t="s">
        <v>3</v>
      </c>
      <c r="M2" s="131"/>
      <c r="N2" s="42"/>
      <c r="O2" s="28"/>
      <c r="P2" s="132" t="s">
        <v>4</v>
      </c>
      <c r="Q2" s="132"/>
      <c r="R2" s="132"/>
      <c r="S2" s="34"/>
    </row>
    <row r="3" spans="2:25" ht="21" x14ac:dyDescent="0.35">
      <c r="B3" s="1"/>
      <c r="E3" s="1"/>
      <c r="F3" s="1"/>
      <c r="H3" s="1"/>
      <c r="M3" s="1"/>
      <c r="V3" s="133" t="s">
        <v>5</v>
      </c>
      <c r="W3" s="133"/>
      <c r="X3" s="133"/>
      <c r="Y3" s="133"/>
    </row>
    <row r="4" spans="2:25" ht="16.5" thickBot="1" x14ac:dyDescent="0.3">
      <c r="B4" s="119" t="s">
        <v>6</v>
      </c>
      <c r="C4" s="119"/>
      <c r="D4" s="119"/>
      <c r="E4" s="119"/>
      <c r="H4" s="119" t="s">
        <v>7</v>
      </c>
      <c r="I4" s="119"/>
      <c r="J4" s="119"/>
      <c r="K4" s="119"/>
      <c r="N4" s="134" t="s">
        <v>8</v>
      </c>
      <c r="O4" s="134"/>
      <c r="P4" s="134"/>
      <c r="Q4" s="134"/>
      <c r="R4" s="134"/>
      <c r="S4" s="134"/>
      <c r="V4" s="18" t="s">
        <v>9</v>
      </c>
      <c r="W4" s="18" t="s">
        <v>10</v>
      </c>
      <c r="X4" s="18" t="s">
        <v>11</v>
      </c>
      <c r="Y4" s="18" t="s">
        <v>12</v>
      </c>
    </row>
    <row r="5" spans="2:25" ht="15.75" customHeight="1" thickBot="1" x14ac:dyDescent="0.3">
      <c r="B5" s="8" t="s">
        <v>9</v>
      </c>
      <c r="C5" s="87" t="s">
        <v>13</v>
      </c>
      <c r="D5" s="87" t="s">
        <v>14</v>
      </c>
      <c r="E5" s="87" t="s">
        <v>15</v>
      </c>
      <c r="F5" s="1"/>
      <c r="H5" s="8" t="s">
        <v>9</v>
      </c>
      <c r="I5" s="87" t="s">
        <v>13</v>
      </c>
      <c r="J5" s="87" t="s">
        <v>14</v>
      </c>
      <c r="K5" s="87" t="s">
        <v>15</v>
      </c>
      <c r="L5" s="1"/>
      <c r="N5" s="135" t="s">
        <v>16</v>
      </c>
      <c r="O5" s="125" t="s">
        <v>13</v>
      </c>
      <c r="P5" s="137" t="s">
        <v>17</v>
      </c>
      <c r="Q5" s="137" t="s">
        <v>18</v>
      </c>
      <c r="R5" s="137" t="s">
        <v>19</v>
      </c>
      <c r="S5" s="125" t="s">
        <v>20</v>
      </c>
      <c r="V5" s="19" t="s">
        <v>21</v>
      </c>
      <c r="W5" s="6">
        <f>IF(D22&gt;0,3,0)</f>
        <v>0</v>
      </c>
      <c r="X5" s="6">
        <f>IF(D22="A+",4,IF(D22="A",4,IF(D22="A-",3.7,IF(D22="B+",3.3,IF(D22="B",3,IF(D22="B-",2.7,IF(D22="C+",2.3,IF(D22="C",2,IF(D22="C-",1.7,IF(D22="D+",1.3,IF(D22="D",1,IF(D22="D-",0.7,0))))))))))))</f>
        <v>0</v>
      </c>
      <c r="Y5" s="6">
        <f>W5*X5</f>
        <v>0</v>
      </c>
    </row>
    <row r="6" spans="2:25" ht="15" customHeight="1" thickTop="1" x14ac:dyDescent="0.25">
      <c r="B6" s="13" t="s">
        <v>22</v>
      </c>
      <c r="C6" s="6"/>
      <c r="D6" s="6"/>
      <c r="E6" s="6" t="str">
        <f>IF(B6="MA 161",4,IF(B6="MA 165",4,""))</f>
        <v/>
      </c>
      <c r="F6" s="12" t="str">
        <f>IF(B6="MA 161",-1," ")</f>
        <v xml:space="preserve"> </v>
      </c>
      <c r="H6" s="17" t="s">
        <v>23</v>
      </c>
      <c r="I6" s="5"/>
      <c r="J6" s="21"/>
      <c r="K6" s="6" t="str">
        <f>IF(J6&gt;0,4,"")</f>
        <v/>
      </c>
      <c r="N6" s="135"/>
      <c r="O6" s="125"/>
      <c r="P6" s="137"/>
      <c r="Q6" s="137"/>
      <c r="R6" s="137"/>
      <c r="S6" s="125"/>
      <c r="V6" s="17" t="s">
        <v>24</v>
      </c>
      <c r="W6" s="6">
        <f>IF(D23&gt;0,1,0)</f>
        <v>0</v>
      </c>
      <c r="X6" s="6">
        <f t="shared" ref="X6:X13" si="0">IF(D23="A+",4,IF(D23="A",4,IF(D23="A-",3.7,IF(D23="B+",3.3,IF(D23="B",3,IF(D23="B-",2.7,IF(D23="C+",2.3,IF(D23="C",2,IF(D23="C-",1.7,IF(D23="D+",1.3,IF(D23="D",1,IF(D23="D-",0.7,0))))))))))))</f>
        <v>0</v>
      </c>
      <c r="Y6" s="6">
        <f t="shared" ref="Y6:Y18" si="1">W6*X6</f>
        <v>0</v>
      </c>
    </row>
    <row r="7" spans="2:25" ht="15.75" thickBot="1" x14ac:dyDescent="0.3">
      <c r="B7" s="14" t="s">
        <v>25</v>
      </c>
      <c r="C7" s="5"/>
      <c r="D7" s="5"/>
      <c r="E7" s="5" t="str">
        <f>IF(B7="MA 162",4,IF(B7="MA 166",4,IF(B7="MA 173",4,"")))</f>
        <v/>
      </c>
      <c r="F7" s="12" t="str">
        <f>IF(B7="MA 162",-1,IF(B7="MA 173",-1,""))</f>
        <v/>
      </c>
      <c r="H7" s="17" t="s">
        <v>26</v>
      </c>
      <c r="I7" s="5"/>
      <c r="J7" s="21"/>
      <c r="K7" s="5" t="str">
        <f>IF(H7="CS 159",3,IF(H7="CS 176",4,IF(H7="CS 180",3,"")))</f>
        <v/>
      </c>
      <c r="N7" s="136"/>
      <c r="O7" s="126"/>
      <c r="P7" s="138"/>
      <c r="Q7" s="138"/>
      <c r="R7" s="138"/>
      <c r="S7" s="126"/>
      <c r="V7" s="17" t="s">
        <v>27</v>
      </c>
      <c r="W7" s="6">
        <f>IF(D24&gt;0,1,0)</f>
        <v>0</v>
      </c>
      <c r="X7" s="6">
        <f t="shared" si="0"/>
        <v>0</v>
      </c>
      <c r="Y7" s="6">
        <f t="shared" si="1"/>
        <v>0</v>
      </c>
    </row>
    <row r="8" spans="2:25" x14ac:dyDescent="0.25">
      <c r="B8" s="19" t="s">
        <v>28</v>
      </c>
      <c r="C8" s="6"/>
      <c r="D8" s="6"/>
      <c r="E8" s="6" t="str">
        <f>IF(B8="ENGR 131",2,IF(B8="ENGR 141",3.5,IF(B8="ENGR 133+EPCS 111",3,IF(B8="ENGR 161",4,""))))</f>
        <v/>
      </c>
      <c r="F8" s="12"/>
      <c r="H8" s="17" t="s">
        <v>29</v>
      </c>
      <c r="I8" s="5"/>
      <c r="J8" s="21"/>
      <c r="K8" s="5" t="str">
        <f>IF(H8="PHYS 241",3,IF(H8="PHYS 272",4,""))</f>
        <v/>
      </c>
      <c r="N8" s="58" t="s">
        <v>30</v>
      </c>
      <c r="O8" s="59"/>
      <c r="P8" s="59"/>
      <c r="Q8" s="59"/>
      <c r="R8" s="60"/>
      <c r="S8" s="74"/>
      <c r="V8" s="17" t="s">
        <v>31</v>
      </c>
      <c r="W8" s="6">
        <f>IF(D25&gt;0,3,0)</f>
        <v>0</v>
      </c>
      <c r="X8" s="6">
        <f t="shared" si="0"/>
        <v>0</v>
      </c>
      <c r="Y8" s="6">
        <f t="shared" si="1"/>
        <v>0</v>
      </c>
    </row>
    <row r="9" spans="2:25" ht="15" customHeight="1" x14ac:dyDescent="0.25">
      <c r="B9" s="17" t="s">
        <v>32</v>
      </c>
      <c r="C9" s="5"/>
      <c r="D9" s="5"/>
      <c r="E9" s="5" t="str">
        <f>IF(B9="ENGR 132",2,IF(B9="ENGR 142",3.5,IF(B9="EPCS 121",1,IF(B9="ENGR 162",4,""))))</f>
        <v/>
      </c>
      <c r="F9" s="12"/>
      <c r="H9" s="19" t="s">
        <v>33</v>
      </c>
      <c r="I9" s="6"/>
      <c r="J9" s="21"/>
      <c r="K9" s="6" t="str">
        <f>IF(H9="MA 261",4,IF(H9="MA 174",4,IF(H9="MA 27101",5,"")))</f>
        <v/>
      </c>
      <c r="N9" s="61" t="s">
        <v>34</v>
      </c>
      <c r="O9" s="62"/>
      <c r="P9" s="62"/>
      <c r="Q9" s="62"/>
      <c r="R9" s="63"/>
      <c r="S9" s="75"/>
      <c r="V9" s="17" t="s">
        <v>35</v>
      </c>
      <c r="W9" s="6">
        <f>IF(D26&gt;0,1,0)</f>
        <v>0</v>
      </c>
      <c r="X9" s="6">
        <f t="shared" si="0"/>
        <v>0</v>
      </c>
      <c r="Y9" s="6">
        <f t="shared" si="1"/>
        <v>0</v>
      </c>
    </row>
    <row r="10" spans="2:25" ht="14.25" customHeight="1" x14ac:dyDescent="0.25">
      <c r="B10" s="17" t="s">
        <v>36</v>
      </c>
      <c r="C10" s="5"/>
      <c r="D10" s="5"/>
      <c r="E10" s="5" t="str">
        <f>IF(D10&gt;0,4,IF(B9="ENGR 162",0,""))</f>
        <v/>
      </c>
      <c r="F10" s="16"/>
      <c r="G10" s="15"/>
      <c r="H10" s="19" t="s">
        <v>37</v>
      </c>
      <c r="I10" s="6"/>
      <c r="J10" s="21"/>
      <c r="K10" s="6" t="str">
        <f>IF(H10="MA 262",4,IF(H10="MA 366",4,IF(H10="MA 265",3,IF(H10="MA 351",3,""))))</f>
        <v/>
      </c>
      <c r="N10" s="64"/>
      <c r="O10" s="62"/>
      <c r="P10" s="62"/>
      <c r="Q10" s="62"/>
      <c r="R10" s="63"/>
      <c r="S10" s="75"/>
      <c r="V10" s="17" t="s">
        <v>38</v>
      </c>
      <c r="W10" s="6">
        <f>IF(D27&gt;0,3,0)</f>
        <v>0</v>
      </c>
      <c r="X10" s="6">
        <f t="shared" si="0"/>
        <v>0</v>
      </c>
      <c r="Y10" s="6">
        <f t="shared" si="1"/>
        <v>0</v>
      </c>
    </row>
    <row r="11" spans="2:25" x14ac:dyDescent="0.25">
      <c r="B11" s="17" t="s">
        <v>39</v>
      </c>
      <c r="C11" s="5"/>
      <c r="D11" s="5"/>
      <c r="E11" s="5" t="str">
        <f>IF(D11&gt;0,4,"")</f>
        <v/>
      </c>
      <c r="H11" s="17" t="str">
        <f>IF(H10="MA 265","MA 266",IF(H10="MA 351","MA 266","MA 266 if needed"))</f>
        <v>MA 266 if needed</v>
      </c>
      <c r="I11" s="6"/>
      <c r="J11" s="21"/>
      <c r="K11" s="6" t="str">
        <f>IF(J11&gt;0,3,"")</f>
        <v/>
      </c>
      <c r="N11" s="65"/>
      <c r="O11" s="62"/>
      <c r="P11" s="62"/>
      <c r="Q11" s="62"/>
      <c r="R11" s="63"/>
      <c r="S11" s="75"/>
      <c r="V11" s="17" t="s">
        <v>40</v>
      </c>
      <c r="W11" s="6">
        <f>IF(D28&gt;0,3,0)</f>
        <v>0</v>
      </c>
      <c r="X11" s="6">
        <f t="shared" si="0"/>
        <v>0</v>
      </c>
      <c r="Y11" s="6">
        <f t="shared" si="1"/>
        <v>0</v>
      </c>
    </row>
    <row r="12" spans="2:25" x14ac:dyDescent="0.25">
      <c r="C12" s="2"/>
      <c r="D12" s="2"/>
      <c r="E12" s="2"/>
      <c r="H12" s="19" t="s">
        <v>41</v>
      </c>
      <c r="I12" s="6"/>
      <c r="J12" s="21"/>
      <c r="K12" s="6" t="str">
        <f>IF(J12&gt;0,3,"")</f>
        <v/>
      </c>
      <c r="N12" s="65"/>
      <c r="O12" s="63"/>
      <c r="P12" s="63"/>
      <c r="Q12" s="63"/>
      <c r="R12" s="63"/>
      <c r="S12" s="75"/>
      <c r="V12" s="17" t="s">
        <v>42</v>
      </c>
      <c r="W12" s="6">
        <f>IF(D29&gt;0,3,0)</f>
        <v>0</v>
      </c>
      <c r="X12" s="6">
        <f t="shared" si="0"/>
        <v>0</v>
      </c>
      <c r="Y12" s="6">
        <f t="shared" si="1"/>
        <v>0</v>
      </c>
    </row>
    <row r="13" spans="2:25" ht="15.75" customHeight="1" x14ac:dyDescent="0.25">
      <c r="B13" s="86" t="s">
        <v>43</v>
      </c>
      <c r="C13" s="86"/>
      <c r="D13" s="86"/>
      <c r="E13" s="86"/>
      <c r="H13" s="17" t="s">
        <v>44</v>
      </c>
      <c r="I13" s="5"/>
      <c r="J13" s="21"/>
      <c r="K13" s="5" t="str">
        <f>IF(J13&gt;0,3,"")</f>
        <v/>
      </c>
      <c r="L13" s="1"/>
      <c r="N13" s="65"/>
      <c r="O13" s="63"/>
      <c r="P13" s="63"/>
      <c r="Q13" s="63"/>
      <c r="R13" s="63"/>
      <c r="S13" s="75"/>
      <c r="V13" s="17" t="s">
        <v>45</v>
      </c>
      <c r="W13" s="6">
        <f>IF(D30&gt;0,1,0)</f>
        <v>0</v>
      </c>
      <c r="X13" s="6">
        <f t="shared" si="0"/>
        <v>0</v>
      </c>
      <c r="Y13" s="6">
        <f t="shared" si="1"/>
        <v>0</v>
      </c>
    </row>
    <row r="14" spans="2:25" ht="15.75" customHeight="1" thickBot="1" x14ac:dyDescent="0.3">
      <c r="B14" s="8" t="s">
        <v>9</v>
      </c>
      <c r="C14" s="87" t="s">
        <v>13</v>
      </c>
      <c r="D14" s="87" t="s">
        <v>14</v>
      </c>
      <c r="E14" s="87" t="s">
        <v>15</v>
      </c>
      <c r="H14" s="17" t="s">
        <v>46</v>
      </c>
      <c r="I14" s="5"/>
      <c r="J14" s="21"/>
      <c r="K14" s="11" t="str">
        <f>IF(J14&gt;0,3,"")</f>
        <v/>
      </c>
      <c r="L14" s="85"/>
      <c r="N14" s="65"/>
      <c r="O14" s="63"/>
      <c r="P14" s="63"/>
      <c r="Q14" s="63"/>
      <c r="R14" s="63"/>
      <c r="S14" s="75"/>
      <c r="V14" s="17" t="s">
        <v>47</v>
      </c>
      <c r="W14" s="6">
        <f>IF(D31&gt;0,1,0)</f>
        <v>0</v>
      </c>
      <c r="X14" s="6">
        <f>IF(D31="A+",4,IF(D31="A",4,IF(D31="A-",3.7,IF(D31="B+",3.3,IF(D31="B",3,IF(D31="B-",2.7,IF(D31="C+",2.3,IF(D31="C",2,IF(D31="C-",1.7,IF(D31="D+",1.3,IF(D31="D",1,IF(D31="D-",0.7,0))))))))))))</f>
        <v>0</v>
      </c>
      <c r="Y14" s="6">
        <f t="shared" si="1"/>
        <v>0</v>
      </c>
    </row>
    <row r="15" spans="2:25" ht="16.5" thickTop="1" thickBot="1" x14ac:dyDescent="0.3">
      <c r="B15" s="17" t="s">
        <v>48</v>
      </c>
      <c r="C15" s="5"/>
      <c r="D15" s="20"/>
      <c r="E15" s="5"/>
      <c r="F15" s="1"/>
      <c r="H15" s="109" t="s">
        <v>49</v>
      </c>
      <c r="I15" s="109"/>
      <c r="J15" s="109"/>
      <c r="K15" s="5">
        <f>SUM(K6:K14)</f>
        <v>0</v>
      </c>
      <c r="L15" s="85"/>
      <c r="N15" s="65"/>
      <c r="O15" s="62"/>
      <c r="P15" s="62"/>
      <c r="Q15" s="66"/>
      <c r="R15" s="67"/>
      <c r="S15" s="76"/>
      <c r="V15" s="17" t="s">
        <v>50</v>
      </c>
      <c r="W15" s="6">
        <f>IF(D32&gt;0,2,0)</f>
        <v>0</v>
      </c>
      <c r="X15" s="6">
        <f>IF(D32="A+",4,IF(D32="A",4,IF(D32="A-",3.7,IF(D32="B+",3.3,IF(D32="B",3,IF(D32="B-",2.7,IF(D32="C+",2.3,IF(D32="C",2,IF(D32="C-",1.7,IF(D32="D+",1.3,IF(D32="D",1,IF(D32="D-",0.7,0))))))))))))</f>
        <v>0</v>
      </c>
      <c r="Y15" s="6">
        <f t="shared" si="1"/>
        <v>0</v>
      </c>
    </row>
    <row r="16" spans="2:25" x14ac:dyDescent="0.25">
      <c r="B16" s="17" t="s">
        <v>48</v>
      </c>
      <c r="C16" s="5"/>
      <c r="D16" s="20"/>
      <c r="E16" s="5"/>
      <c r="H16" s="1"/>
      <c r="I16" s="1"/>
      <c r="J16" s="1"/>
      <c r="K16" s="2"/>
      <c r="L16" s="85"/>
      <c r="N16" s="122" t="s">
        <v>49</v>
      </c>
      <c r="O16" s="123"/>
      <c r="P16" s="124"/>
      <c r="Q16" s="37">
        <f>SUMIF(Q8:Q15, "X", S8:S15)</f>
        <v>0</v>
      </c>
      <c r="R16" s="37">
        <f>SUMIF(R8:R15, "X", S8:S15)</f>
        <v>0</v>
      </c>
      <c r="S16" s="50">
        <f>SUM(S8:S15)</f>
        <v>0</v>
      </c>
      <c r="V16" s="17" t="s">
        <v>51</v>
      </c>
      <c r="W16" s="6">
        <f>IF(D33&gt;0,2,0)</f>
        <v>0</v>
      </c>
      <c r="X16" s="6">
        <f>IF(D33="A+",4,IF(D33="A",4,IF(D33="A-",3.7,IF(D33="B+",3.3,IF(D33="B",3,IF(D33="B-",2.7,IF(D33="C+",2.3,IF(D33="C",2,IF(D33="C-",1.7,IF(D33="D+",1.3,IF(D33="D",1,IF(D33="D-",0.7,0))))))))))))</f>
        <v>0</v>
      </c>
      <c r="Y16" s="6">
        <f t="shared" si="1"/>
        <v>0</v>
      </c>
    </row>
    <row r="17" spans="2:27" ht="14.25" customHeight="1" x14ac:dyDescent="0.25">
      <c r="B17" s="17" t="s">
        <v>52</v>
      </c>
      <c r="C17" s="5"/>
      <c r="D17" s="20"/>
      <c r="E17" s="5"/>
      <c r="F17" s="3"/>
      <c r="H17" s="119" t="s">
        <v>53</v>
      </c>
      <c r="I17" s="119"/>
      <c r="J17" s="119"/>
      <c r="K17" s="119"/>
      <c r="L17" s="45"/>
      <c r="M17" s="45"/>
      <c r="V17" s="17" t="s">
        <v>54</v>
      </c>
      <c r="W17" s="6">
        <f>IF(D34&gt;0,3,0)</f>
        <v>0</v>
      </c>
      <c r="X17" s="6">
        <f>IF(D34="A+",4,IF(D34="A",4,IF(D34="A-",3.7,IF(D34="B+",3.3,IF(D34="B",3,IF(D34="B-",2.7,IF(D34="C+",2.3,IF(D34="C",2,IF(D34="C-",1.7,IF(D34="D+",1.3,IF(D34="D",1,IF(D34="D-",0.7,0))))))))))))</f>
        <v>0</v>
      </c>
      <c r="Y17" s="6">
        <f t="shared" si="1"/>
        <v>0</v>
      </c>
    </row>
    <row r="18" spans="2:27" ht="16.5" thickBot="1" x14ac:dyDescent="0.3">
      <c r="B18" s="109" t="s">
        <v>49</v>
      </c>
      <c r="C18" s="109"/>
      <c r="D18" s="109"/>
      <c r="E18" s="6">
        <f>SUM(E15:E17)</f>
        <v>0</v>
      </c>
      <c r="H18" s="8" t="s">
        <v>9</v>
      </c>
      <c r="I18" s="87" t="s">
        <v>13</v>
      </c>
      <c r="J18" s="87" t="s">
        <v>14</v>
      </c>
      <c r="K18" s="87" t="s">
        <v>15</v>
      </c>
      <c r="N18" s="119" t="s">
        <v>55</v>
      </c>
      <c r="O18" s="119"/>
      <c r="P18" s="119"/>
      <c r="Q18" s="119"/>
      <c r="R18" s="119"/>
      <c r="S18" s="119"/>
      <c r="V18" s="17" t="s">
        <v>56</v>
      </c>
      <c r="W18" s="6">
        <f>IF(D35&gt;0,1,0)</f>
        <v>0</v>
      </c>
      <c r="X18" s="6">
        <f>IF(D35="A+",4,IF(D35="A",4,IF(D35="A-",3.7,IF(D35="B+",3.3,IF(D35="B",3,IF(D35="B-",2.7,IF(D35="C+",2.3,IF(D35="C",2,IF(D35="C-",1.7,IF(D35="D+",1.3,IF(D35="D",1,IF(D35="D-",0.7,0))))))))))))</f>
        <v>0</v>
      </c>
      <c r="Y18" s="6">
        <f t="shared" si="1"/>
        <v>0</v>
      </c>
    </row>
    <row r="19" spans="2:27" ht="15" customHeight="1" thickTop="1" x14ac:dyDescent="0.25">
      <c r="H19" s="17"/>
      <c r="I19" s="5"/>
      <c r="J19" s="5"/>
      <c r="K19" s="5"/>
      <c r="N19" s="7" t="s">
        <v>57</v>
      </c>
      <c r="O19" s="9" t="s">
        <v>58</v>
      </c>
      <c r="P19" s="9" t="s">
        <v>59</v>
      </c>
      <c r="Q19" s="9" t="s">
        <v>60</v>
      </c>
      <c r="R19" s="9" t="s">
        <v>61</v>
      </c>
      <c r="S19" s="9" t="s">
        <v>62</v>
      </c>
      <c r="V19" s="17" t="s">
        <v>23</v>
      </c>
      <c r="W19" s="5">
        <f>IF(J6&gt;0,4,0)</f>
        <v>0</v>
      </c>
      <c r="X19" s="5">
        <f t="shared" ref="X19:X27" si="2">IF(J6="A+",4,IF(J6="A",4,IF(J6="A-",3.7,IF(J6="B+",3.3,IF(J6="B",3,IF(J6="B-",2.7,IF(J6="C+",2.3,IF(J6="C",2,IF(J6="C-",1.7,IF(J6="D+",1.3,IF(J6="D",1,IF(J6="D-",0.7,0))))))))))))</f>
        <v>0</v>
      </c>
      <c r="Y19" s="5">
        <f>W19*X19</f>
        <v>0</v>
      </c>
      <c r="Z19" s="10"/>
      <c r="AA19" s="10"/>
    </row>
    <row r="20" spans="2:27" ht="15.75" customHeight="1" thickBot="1" x14ac:dyDescent="0.3">
      <c r="B20" s="118" t="s">
        <v>63</v>
      </c>
      <c r="C20" s="118"/>
      <c r="D20" s="118"/>
      <c r="E20" s="118"/>
      <c r="H20" s="17"/>
      <c r="I20" s="5"/>
      <c r="J20" s="5"/>
      <c r="K20" s="11"/>
      <c r="L20" s="1"/>
      <c r="N20" s="7" t="s">
        <v>64</v>
      </c>
      <c r="O20" s="9" t="s">
        <v>65</v>
      </c>
      <c r="P20" s="9" t="s">
        <v>65</v>
      </c>
      <c r="Q20" s="9" t="s">
        <v>66</v>
      </c>
      <c r="R20" s="9" t="s">
        <v>67</v>
      </c>
      <c r="S20" s="10"/>
      <c r="V20" s="17" t="s">
        <v>68</v>
      </c>
      <c r="W20" s="6">
        <f>IF(J7&gt;0,3,0)</f>
        <v>0</v>
      </c>
      <c r="X20" s="6">
        <f t="shared" si="2"/>
        <v>0</v>
      </c>
      <c r="Y20" s="6">
        <f t="shared" ref="Y20:Y30" si="3">W20*X20</f>
        <v>0</v>
      </c>
      <c r="Z20" s="10"/>
      <c r="AA20" s="10"/>
    </row>
    <row r="21" spans="2:27" ht="15.75" thickBot="1" x14ac:dyDescent="0.3">
      <c r="B21" s="8" t="s">
        <v>9</v>
      </c>
      <c r="C21" s="87" t="s">
        <v>13</v>
      </c>
      <c r="D21" s="87" t="s">
        <v>14</v>
      </c>
      <c r="E21" s="87" t="s">
        <v>15</v>
      </c>
      <c r="F21" s="1"/>
      <c r="H21" s="109" t="s">
        <v>49</v>
      </c>
      <c r="I21" s="109"/>
      <c r="J21" s="109"/>
      <c r="K21" s="6">
        <f>SUM(K19:K20)</f>
        <v>0</v>
      </c>
      <c r="L21" s="85"/>
      <c r="V21" s="17" t="s">
        <v>29</v>
      </c>
      <c r="W21" s="5">
        <f>IF(J8&gt;0,3,0)</f>
        <v>0</v>
      </c>
      <c r="X21" s="6">
        <f t="shared" si="2"/>
        <v>0</v>
      </c>
      <c r="Y21" s="6">
        <f t="shared" si="3"/>
        <v>0</v>
      </c>
    </row>
    <row r="22" spans="2:27" ht="15.75" customHeight="1" thickTop="1" x14ac:dyDescent="0.25">
      <c r="B22" s="19" t="s">
        <v>21</v>
      </c>
      <c r="C22" s="6"/>
      <c r="D22" s="21"/>
      <c r="E22" s="6" t="str">
        <f>IF(D22&gt;0,3,"")</f>
        <v/>
      </c>
      <c r="F22" s="2"/>
      <c r="H22" s="35"/>
      <c r="I22" s="35"/>
      <c r="J22" s="35"/>
      <c r="K22" s="36"/>
      <c r="L22" s="85"/>
      <c r="N22" s="119" t="s">
        <v>69</v>
      </c>
      <c r="O22" s="119"/>
      <c r="P22" s="119"/>
      <c r="Q22" s="119"/>
      <c r="R22" s="119"/>
      <c r="S22" s="119"/>
      <c r="V22" s="19" t="s">
        <v>70</v>
      </c>
      <c r="W22" s="5">
        <f>IF(H9="MA 261",4,IF(H9="MA 174",4,IF(H9="MA 27101",5,0)))</f>
        <v>0</v>
      </c>
      <c r="X22" s="6">
        <f t="shared" si="2"/>
        <v>0</v>
      </c>
      <c r="Y22" s="6">
        <f t="shared" si="3"/>
        <v>0</v>
      </c>
    </row>
    <row r="23" spans="2:27" ht="15.75" x14ac:dyDescent="0.25">
      <c r="B23" s="17" t="s">
        <v>24</v>
      </c>
      <c r="C23" s="5"/>
      <c r="D23" s="20"/>
      <c r="E23" s="6" t="str">
        <f>IF(D23&gt;0,1,"")</f>
        <v/>
      </c>
      <c r="F23" s="2"/>
      <c r="H23" s="119" t="s">
        <v>71</v>
      </c>
      <c r="I23" s="119"/>
      <c r="J23" s="119"/>
      <c r="K23" s="119"/>
      <c r="L23" s="85"/>
      <c r="N23" s="120" t="s">
        <v>72</v>
      </c>
      <c r="O23" s="120" t="s">
        <v>73</v>
      </c>
      <c r="P23" s="120" t="s">
        <v>74</v>
      </c>
      <c r="Q23" s="120" t="s">
        <v>5</v>
      </c>
      <c r="R23" s="120" t="s">
        <v>75</v>
      </c>
      <c r="S23" s="120" t="s">
        <v>76</v>
      </c>
      <c r="V23" s="19" t="s">
        <v>77</v>
      </c>
      <c r="W23" s="6">
        <f>IF(H10="MA 262",4,IF(H10="MA 366",4,IF(H10="MA 265",3,IF(H10="MA 351",3,0))))</f>
        <v>0</v>
      </c>
      <c r="X23" s="6">
        <f t="shared" si="2"/>
        <v>0</v>
      </c>
      <c r="Y23" s="38">
        <f t="shared" si="3"/>
        <v>0</v>
      </c>
    </row>
    <row r="24" spans="2:27" ht="15" customHeight="1" thickBot="1" x14ac:dyDescent="0.3">
      <c r="B24" s="17" t="s">
        <v>27</v>
      </c>
      <c r="C24" s="5"/>
      <c r="D24" s="20"/>
      <c r="E24" s="56" t="str">
        <f>IF(D24&gt;0,1,"")</f>
        <v/>
      </c>
      <c r="F24" s="2"/>
      <c r="H24" s="8" t="s">
        <v>9</v>
      </c>
      <c r="I24" s="87" t="s">
        <v>13</v>
      </c>
      <c r="J24" s="87" t="s">
        <v>14</v>
      </c>
      <c r="K24" s="87" t="s">
        <v>15</v>
      </c>
      <c r="L24" s="85"/>
      <c r="N24" s="121"/>
      <c r="O24" s="121"/>
      <c r="P24" s="121"/>
      <c r="Q24" s="121"/>
      <c r="R24" s="121"/>
      <c r="S24" s="121"/>
      <c r="V24" s="17" t="s">
        <v>78</v>
      </c>
      <c r="W24" s="6">
        <f>IF(J11&gt;0,3,0)</f>
        <v>0</v>
      </c>
      <c r="X24" s="6">
        <f t="shared" si="2"/>
        <v>0</v>
      </c>
      <c r="Y24" s="5">
        <f t="shared" si="3"/>
        <v>0</v>
      </c>
    </row>
    <row r="25" spans="2:27" ht="15.75" thickTop="1" x14ac:dyDescent="0.25">
      <c r="B25" s="17" t="s">
        <v>31</v>
      </c>
      <c r="C25" s="5"/>
      <c r="D25" s="55"/>
      <c r="E25" s="5" t="str">
        <f>IF(D25&gt;0,3,"")</f>
        <v/>
      </c>
      <c r="F25" s="2"/>
      <c r="H25" s="22" t="s">
        <v>79</v>
      </c>
      <c r="I25" s="6"/>
      <c r="J25" s="6"/>
      <c r="K25" s="6"/>
      <c r="L25" s="85"/>
      <c r="N25" s="19"/>
      <c r="O25" s="46"/>
      <c r="P25" s="46"/>
      <c r="Q25" s="46"/>
      <c r="R25" s="31"/>
      <c r="S25" s="6"/>
      <c r="U25" s="41"/>
      <c r="V25" s="19" t="s">
        <v>80</v>
      </c>
      <c r="W25" s="6">
        <f>IF(J12&gt;0,3,0)</f>
        <v>0</v>
      </c>
      <c r="X25" s="6">
        <f t="shared" si="2"/>
        <v>0</v>
      </c>
      <c r="Y25" s="6">
        <f t="shared" si="3"/>
        <v>0</v>
      </c>
    </row>
    <row r="26" spans="2:27" x14ac:dyDescent="0.25">
      <c r="B26" s="17" t="s">
        <v>35</v>
      </c>
      <c r="C26" s="5"/>
      <c r="D26" s="20"/>
      <c r="E26" s="6" t="str">
        <f>IF(D26&gt;0,1,"")</f>
        <v/>
      </c>
      <c r="F26" s="2"/>
      <c r="H26" s="7" t="s">
        <v>81</v>
      </c>
      <c r="I26" s="5"/>
      <c r="J26" s="5"/>
      <c r="K26" s="5"/>
      <c r="L26" s="85"/>
      <c r="N26" s="17"/>
      <c r="O26" s="24"/>
      <c r="P26" s="24"/>
      <c r="Q26" s="24"/>
      <c r="R26" s="25"/>
      <c r="S26" s="5"/>
      <c r="V26" s="17" t="s">
        <v>82</v>
      </c>
      <c r="W26" s="6">
        <f>IF(J13&gt;0,3,0)</f>
        <v>0</v>
      </c>
      <c r="X26" s="6">
        <f t="shared" si="2"/>
        <v>0</v>
      </c>
      <c r="Y26" s="6">
        <f t="shared" si="3"/>
        <v>0</v>
      </c>
    </row>
    <row r="27" spans="2:27" ht="15" customHeight="1" x14ac:dyDescent="0.25">
      <c r="B27" s="17" t="s">
        <v>38</v>
      </c>
      <c r="C27" s="5"/>
      <c r="D27" s="20"/>
      <c r="E27" s="6" t="str">
        <f>IF(D27&gt;0,3,"")</f>
        <v/>
      </c>
      <c r="F27" s="2"/>
      <c r="H27" s="7" t="s">
        <v>83</v>
      </c>
      <c r="I27" s="5"/>
      <c r="J27" s="5"/>
      <c r="K27" s="5"/>
      <c r="N27" s="17"/>
      <c r="O27" s="24"/>
      <c r="P27" s="24"/>
      <c r="Q27" s="24"/>
      <c r="R27" s="25"/>
      <c r="S27" s="5"/>
      <c r="V27" s="17" t="s">
        <v>46</v>
      </c>
      <c r="W27" s="5">
        <f>IF(J14&gt;0,3,0)</f>
        <v>0</v>
      </c>
      <c r="X27" s="6">
        <f t="shared" si="2"/>
        <v>0</v>
      </c>
      <c r="Y27" s="6">
        <f t="shared" si="3"/>
        <v>0</v>
      </c>
    </row>
    <row r="28" spans="2:27" x14ac:dyDescent="0.25">
      <c r="B28" s="17" t="s">
        <v>40</v>
      </c>
      <c r="C28" s="5"/>
      <c r="D28" s="20"/>
      <c r="E28" s="6" t="str">
        <f>IF(D28&gt;0,3,"")</f>
        <v/>
      </c>
      <c r="F28" s="2"/>
      <c r="H28" s="33"/>
      <c r="I28" s="5"/>
      <c r="J28" s="5"/>
      <c r="K28" s="5"/>
      <c r="N28" s="17"/>
      <c r="O28" s="24"/>
      <c r="P28" s="24"/>
      <c r="Q28" s="24"/>
      <c r="R28" s="25"/>
      <c r="S28" s="5"/>
      <c r="V28" s="17" t="s">
        <v>48</v>
      </c>
      <c r="W28" s="5">
        <f>IF(E15&gt;0,3,0)</f>
        <v>0</v>
      </c>
      <c r="X28" s="6">
        <f>IF(D15="A+",4,IF(D15="A",4,IF(D15="A-",3.7,IF(D15="B+",3.3,IF(D15="B",3,IF(D15="B-",2.7,IF(D15="C+",2.3,IF(D15="C",2,IF(D15="C-",1.7,IF(D15="D+",1.3,IF(D15="D",1,IF(D15="D-",0.7,0))))))))))))</f>
        <v>0</v>
      </c>
      <c r="Y28" s="6">
        <f t="shared" si="3"/>
        <v>0</v>
      </c>
    </row>
    <row r="29" spans="2:27" ht="15.75" thickBot="1" x14ac:dyDescent="0.3">
      <c r="B29" s="17" t="s">
        <v>42</v>
      </c>
      <c r="C29" s="5"/>
      <c r="D29" s="20"/>
      <c r="E29" s="6" t="str">
        <f>IF(D29&gt;0,3,"")</f>
        <v/>
      </c>
      <c r="F29" s="23"/>
      <c r="H29" s="17"/>
      <c r="I29" s="5"/>
      <c r="J29" s="5"/>
      <c r="K29" s="77"/>
      <c r="L29" s="1"/>
      <c r="N29" s="17"/>
      <c r="O29" s="24"/>
      <c r="P29" s="24"/>
      <c r="Q29" s="24"/>
      <c r="R29" s="25"/>
      <c r="S29" s="5"/>
      <c r="V29" s="17" t="s">
        <v>48</v>
      </c>
      <c r="W29" s="5">
        <f>E16</f>
        <v>0</v>
      </c>
      <c r="X29" s="6">
        <f>IF(D16="A+",4,IF(D16="A",4,IF(D16="A-",3.7,IF(D16="B+",3.3,IF(D16="B",3,IF(D16="B-",2.7,IF(D16="C+",2.3,IF(D16="C",2,IF(D16="C-",1.7,IF(D16="D+",1.3,IF(D16="D",1,IF(D16="D-",0.7,0))))))))))))</f>
        <v>0</v>
      </c>
      <c r="Y29" s="6">
        <f t="shared" si="3"/>
        <v>0</v>
      </c>
    </row>
    <row r="30" spans="2:27" ht="15" customHeight="1" x14ac:dyDescent="0.25">
      <c r="B30" s="17" t="s">
        <v>45</v>
      </c>
      <c r="C30" s="5"/>
      <c r="D30" s="20"/>
      <c r="E30" s="6" t="str">
        <f>IF(D30&gt;0,1,"")</f>
        <v/>
      </c>
      <c r="F30" s="2"/>
      <c r="H30" s="109" t="s">
        <v>49</v>
      </c>
      <c r="I30" s="109"/>
      <c r="J30" s="109"/>
      <c r="K30" s="37">
        <f>SUM(K25:K29)</f>
        <v>0</v>
      </c>
      <c r="N30" s="17"/>
      <c r="O30" s="24"/>
      <c r="P30" s="24"/>
      <c r="Q30" s="24"/>
      <c r="R30" s="25"/>
      <c r="S30" s="5"/>
      <c r="V30" s="17" t="s">
        <v>52</v>
      </c>
      <c r="W30" s="5">
        <f>E17</f>
        <v>0</v>
      </c>
      <c r="X30" s="6">
        <f>IF(D17="A+",4,IF(D17="A",4,IF(D17="A-",3.7,IF(D17="B+",3.3,IF(D17="B",3,IF(D17="B-",2.7,IF(D17="C+",2.3,IF(D17="C",2,IF(D17="C-",1.7,IF(D17="D+",1.3,IF(D17="D",1,IF(D17="D-",0.7,0))))))))))))</f>
        <v>0</v>
      </c>
      <c r="Y30" s="6">
        <f t="shared" si="3"/>
        <v>0</v>
      </c>
    </row>
    <row r="31" spans="2:27" x14ac:dyDescent="0.25">
      <c r="B31" s="17" t="s">
        <v>47</v>
      </c>
      <c r="C31" s="5"/>
      <c r="D31" s="20"/>
      <c r="E31" s="6" t="str">
        <f>IF(D31&gt;0,2,"")</f>
        <v/>
      </c>
      <c r="F31" s="2"/>
      <c r="H31" s="1"/>
      <c r="I31" s="1"/>
      <c r="J31" s="1"/>
      <c r="K31" s="2"/>
      <c r="N31" s="17"/>
      <c r="O31" s="24"/>
      <c r="P31" s="24"/>
      <c r="Q31" s="24"/>
      <c r="R31" s="25"/>
      <c r="S31" s="5"/>
      <c r="V31" s="17"/>
      <c r="W31" s="5"/>
      <c r="X31" s="6"/>
      <c r="Y31" s="6"/>
    </row>
    <row r="32" spans="2:27" ht="15" customHeight="1" x14ac:dyDescent="0.25">
      <c r="B32" s="17" t="s">
        <v>50</v>
      </c>
      <c r="C32" s="5"/>
      <c r="D32" s="20"/>
      <c r="E32" s="6" t="str">
        <f>IF(D32&gt;0,2,"")</f>
        <v/>
      </c>
      <c r="F32" s="2"/>
      <c r="H32" s="116" t="s">
        <v>84</v>
      </c>
      <c r="I32" s="117"/>
      <c r="J32" s="117"/>
      <c r="K32" s="117"/>
      <c r="N32" s="17"/>
      <c r="O32" s="24"/>
      <c r="P32" s="24"/>
      <c r="Q32" s="24"/>
      <c r="R32" s="25"/>
      <c r="S32" s="5"/>
      <c r="V32" s="17"/>
      <c r="W32" s="5"/>
      <c r="X32" s="6"/>
      <c r="Y32" s="6"/>
    </row>
    <row r="33" spans="2:25" ht="15" customHeight="1" thickBot="1" x14ac:dyDescent="0.3">
      <c r="B33" s="17" t="s">
        <v>51</v>
      </c>
      <c r="C33" s="5"/>
      <c r="D33" s="20"/>
      <c r="E33" s="6" t="str">
        <f>IF(D33&gt;0,2,"")</f>
        <v/>
      </c>
      <c r="F33" s="2"/>
      <c r="H33" s="8" t="s">
        <v>9</v>
      </c>
      <c r="I33" s="87" t="s">
        <v>13</v>
      </c>
      <c r="J33" s="87" t="s">
        <v>14</v>
      </c>
      <c r="K33" s="87" t="s">
        <v>15</v>
      </c>
      <c r="N33" s="17"/>
      <c r="O33" s="24"/>
      <c r="P33" s="24"/>
      <c r="Q33" s="24"/>
      <c r="R33" s="25"/>
      <c r="S33" s="5"/>
      <c r="V33" s="49"/>
      <c r="W33" s="11"/>
      <c r="X33" s="6"/>
      <c r="Y33" s="11"/>
    </row>
    <row r="34" spans="2:25" ht="15.75" thickTop="1" x14ac:dyDescent="0.25">
      <c r="B34" s="17" t="s">
        <v>54</v>
      </c>
      <c r="C34" s="5"/>
      <c r="D34" s="20"/>
      <c r="E34" s="6" t="str">
        <f>IF(D34&gt;0,3,"")</f>
        <v/>
      </c>
      <c r="F34" s="2"/>
      <c r="H34" s="57"/>
      <c r="I34" s="6"/>
      <c r="J34" s="6"/>
      <c r="K34" s="6"/>
      <c r="N34" s="17"/>
      <c r="O34" s="24"/>
      <c r="P34" s="24"/>
      <c r="Q34" s="24"/>
      <c r="R34" s="26"/>
      <c r="S34" s="5"/>
      <c r="V34" s="39" t="s">
        <v>85</v>
      </c>
      <c r="W34" s="40">
        <f>SUM(W5:W33)</f>
        <v>0</v>
      </c>
      <c r="X34" s="40" t="s">
        <v>86</v>
      </c>
      <c r="Y34" s="40">
        <f>SUM(Y5:Y33)</f>
        <v>0</v>
      </c>
    </row>
    <row r="35" spans="2:25" ht="15.75" thickBot="1" x14ac:dyDescent="0.3">
      <c r="B35" s="17" t="s">
        <v>56</v>
      </c>
      <c r="C35" s="5"/>
      <c r="D35" s="20"/>
      <c r="E35" s="11" t="str">
        <f>IF(D35&gt;0,1,"")</f>
        <v/>
      </c>
      <c r="F35" s="2"/>
      <c r="H35" s="109" t="s">
        <v>49</v>
      </c>
      <c r="I35" s="109"/>
      <c r="J35" s="109"/>
      <c r="K35" s="6">
        <f>SUM(K34)</f>
        <v>0</v>
      </c>
      <c r="N35" s="110" t="s">
        <v>87</v>
      </c>
      <c r="O35" s="110"/>
      <c r="P35" s="110"/>
      <c r="Q35" s="110"/>
      <c r="R35" s="26"/>
      <c r="S35" s="2"/>
      <c r="V35" s="2"/>
      <c r="W35" s="2"/>
      <c r="X35" s="2"/>
      <c r="Y35" s="2"/>
    </row>
    <row r="36" spans="2:25" ht="16.5" thickBot="1" x14ac:dyDescent="0.3">
      <c r="B36" s="109" t="s">
        <v>49</v>
      </c>
      <c r="C36" s="109"/>
      <c r="D36" s="109"/>
      <c r="E36" s="6">
        <f>SUM(E22:E35)</f>
        <v>0</v>
      </c>
      <c r="F36" s="2"/>
      <c r="N36" s="111" t="s">
        <v>88</v>
      </c>
      <c r="O36" s="111"/>
      <c r="P36" s="111"/>
      <c r="Q36" s="112"/>
      <c r="R36" s="32">
        <f>SUM(W36-R35)</f>
        <v>0</v>
      </c>
      <c r="S36" s="30" t="s">
        <v>89</v>
      </c>
      <c r="V36" s="84" t="s">
        <v>90</v>
      </c>
      <c r="W36" s="32">
        <f>SUM(R25:R34)</f>
        <v>0</v>
      </c>
      <c r="X36" s="2"/>
      <c r="Y36" s="2"/>
    </row>
    <row r="37" spans="2:25" ht="16.5" thickBot="1" x14ac:dyDescent="0.3">
      <c r="B37" s="84"/>
      <c r="C37" s="84"/>
      <c r="D37" s="84"/>
      <c r="E37" s="2"/>
      <c r="F37" s="2"/>
      <c r="H37" s="84"/>
      <c r="I37" s="84"/>
      <c r="J37" s="84"/>
      <c r="K37" s="2"/>
      <c r="N37" s="85"/>
      <c r="O37" s="85"/>
      <c r="P37" s="85"/>
      <c r="Q37" s="85"/>
      <c r="R37" s="43"/>
      <c r="S37" s="30"/>
      <c r="V37" s="2"/>
      <c r="W37" s="48"/>
      <c r="X37" s="48"/>
      <c r="Y37" s="48"/>
    </row>
    <row r="38" spans="2:25" ht="15.75" x14ac:dyDescent="0.25">
      <c r="B38" s="86" t="s">
        <v>91</v>
      </c>
      <c r="C38" s="86"/>
      <c r="D38" s="86"/>
      <c r="E38" s="86"/>
      <c r="F38" s="2"/>
      <c r="L38" s="1"/>
      <c r="N38" s="53" t="s">
        <v>92</v>
      </c>
      <c r="O38" s="54"/>
      <c r="P38" s="54"/>
      <c r="Q38" s="54"/>
      <c r="R38" s="68"/>
      <c r="S38" s="51"/>
      <c r="V38" s="2"/>
      <c r="W38" s="2"/>
      <c r="X38" s="2"/>
      <c r="Y38" s="2"/>
    </row>
    <row r="39" spans="2:25" ht="15.75" thickBot="1" x14ac:dyDescent="0.3">
      <c r="B39" s="113" t="s">
        <v>93</v>
      </c>
      <c r="C39" s="114"/>
      <c r="D39" s="115"/>
      <c r="E39" s="11"/>
      <c r="F39" s="2"/>
      <c r="N39" s="71" t="s">
        <v>94</v>
      </c>
      <c r="O39" s="72"/>
      <c r="P39" s="72"/>
      <c r="Q39" s="72"/>
      <c r="R39" s="73"/>
      <c r="S39" s="51"/>
    </row>
    <row r="40" spans="2:25" ht="30" x14ac:dyDescent="0.25">
      <c r="B40" s="109" t="s">
        <v>49</v>
      </c>
      <c r="C40" s="109"/>
      <c r="D40" s="109"/>
      <c r="E40" s="6">
        <f>SUM(E39+0)</f>
        <v>0</v>
      </c>
      <c r="F40" s="2"/>
      <c r="N40" s="69" t="s">
        <v>48</v>
      </c>
      <c r="O40" s="70" t="s">
        <v>95</v>
      </c>
      <c r="P40" s="70" t="s">
        <v>96</v>
      </c>
      <c r="Q40" s="70" t="s">
        <v>97</v>
      </c>
      <c r="R40" s="70" t="s">
        <v>98</v>
      </c>
      <c r="S40" s="51"/>
    </row>
    <row r="41" spans="2:25" ht="30.75" thickBot="1" x14ac:dyDescent="0.3">
      <c r="F41" s="2"/>
      <c r="N41" s="44" t="s">
        <v>52</v>
      </c>
      <c r="O41" s="47" t="s">
        <v>95</v>
      </c>
      <c r="P41" s="47" t="s">
        <v>96</v>
      </c>
      <c r="Q41" s="47" t="s">
        <v>97</v>
      </c>
      <c r="R41" s="47" t="s">
        <v>98</v>
      </c>
      <c r="S41" s="52"/>
    </row>
    <row r="42" spans="2:25" ht="16.5" thickBot="1" x14ac:dyDescent="0.3">
      <c r="B42" s="84" t="s">
        <v>99</v>
      </c>
      <c r="C42" s="27" t="e">
        <f>Y34/W34</f>
        <v>#DIV/0!</v>
      </c>
      <c r="D42" t="s">
        <v>100</v>
      </c>
      <c r="F42" s="2"/>
    </row>
    <row r="44" spans="2:25" ht="15" customHeight="1" thickBot="1" x14ac:dyDescent="0.3"/>
    <row r="45" spans="2:25" ht="15" customHeight="1" x14ac:dyDescent="0.25">
      <c r="B45" s="29" t="s">
        <v>101</v>
      </c>
      <c r="C45" s="78"/>
      <c r="D45" s="79"/>
      <c r="E45" s="79"/>
      <c r="F45" s="79"/>
      <c r="G45" s="79"/>
      <c r="H45" s="79"/>
      <c r="I45" s="79"/>
      <c r="J45" s="79"/>
      <c r="K45" s="79"/>
      <c r="L45" s="79"/>
      <c r="M45" s="79"/>
      <c r="N45" s="79"/>
      <c r="O45" s="79"/>
      <c r="P45" s="79"/>
      <c r="Q45" s="79"/>
      <c r="R45" s="80"/>
    </row>
    <row r="46" spans="2:25" ht="15.75" thickBot="1" x14ac:dyDescent="0.3">
      <c r="B46" s="81"/>
      <c r="C46" s="82"/>
      <c r="D46" s="82"/>
      <c r="E46" s="82"/>
      <c r="F46" s="82"/>
      <c r="G46" s="82"/>
      <c r="H46" s="82"/>
      <c r="I46" s="82"/>
      <c r="J46" s="82"/>
      <c r="K46" s="82"/>
      <c r="L46" s="82"/>
      <c r="M46" s="82"/>
      <c r="N46" s="82"/>
      <c r="O46" s="82"/>
      <c r="P46" s="82"/>
      <c r="Q46" s="82"/>
      <c r="R46" s="83"/>
    </row>
  </sheetData>
  <mergeCells count="36">
    <mergeCell ref="S5:S7"/>
    <mergeCell ref="C2:I2"/>
    <mergeCell ref="L2:M2"/>
    <mergeCell ref="P2:R2"/>
    <mergeCell ref="V3:Y3"/>
    <mergeCell ref="B4:E4"/>
    <mergeCell ref="H4:K4"/>
    <mergeCell ref="N4:S4"/>
    <mergeCell ref="N5:N7"/>
    <mergeCell ref="O5:O7"/>
    <mergeCell ref="P5:P7"/>
    <mergeCell ref="Q5:Q7"/>
    <mergeCell ref="R5:R7"/>
    <mergeCell ref="H15:J15"/>
    <mergeCell ref="H17:K17"/>
    <mergeCell ref="N16:P16"/>
    <mergeCell ref="N18:S18"/>
    <mergeCell ref="B18:D18"/>
    <mergeCell ref="N22:S22"/>
    <mergeCell ref="N23:N24"/>
    <mergeCell ref="O23:O24"/>
    <mergeCell ref="P23:P24"/>
    <mergeCell ref="Q23:Q24"/>
    <mergeCell ref="R23:R24"/>
    <mergeCell ref="S23:S24"/>
    <mergeCell ref="H32:K32"/>
    <mergeCell ref="B20:E20"/>
    <mergeCell ref="H23:K23"/>
    <mergeCell ref="H21:J21"/>
    <mergeCell ref="H35:J35"/>
    <mergeCell ref="H30:J30"/>
    <mergeCell ref="B36:D36"/>
    <mergeCell ref="N35:Q35"/>
    <mergeCell ref="N36:Q36"/>
    <mergeCell ref="B39:D39"/>
    <mergeCell ref="B40:D40"/>
  </mergeCells>
  <conditionalFormatting sqref="C42">
    <cfRule type="cellIs" dxfId="23" priority="32" operator="lessThan">
      <formula>2</formula>
    </cfRule>
  </conditionalFormatting>
  <conditionalFormatting sqref="D6:D12 D15:D17 D22:D35">
    <cfRule type="containsText" dxfId="22" priority="27" operator="containsText" text="F">
      <formula>NOT(ISERROR(SEARCH("F",D6)))</formula>
    </cfRule>
  </conditionalFormatting>
  <conditionalFormatting sqref="E18">
    <cfRule type="cellIs" dxfId="21" priority="7" operator="greaterThanOrEqual">
      <formula>9</formula>
    </cfRule>
  </conditionalFormatting>
  <conditionalFormatting sqref="E36:E37">
    <cfRule type="cellIs" dxfId="20" priority="30" operator="equal">
      <formula>29</formula>
    </cfRule>
  </conditionalFormatting>
  <conditionalFormatting sqref="J6:J14">
    <cfRule type="containsText" dxfId="19" priority="1" operator="containsText" text="F">
      <formula>NOT(ISERROR(SEARCH("F",J6)))</formula>
    </cfRule>
  </conditionalFormatting>
  <conditionalFormatting sqref="J19:J20">
    <cfRule type="containsText" dxfId="18" priority="26" operator="containsText" text="F">
      <formula>NOT(ISERROR(SEARCH("F",J19)))</formula>
    </cfRule>
  </conditionalFormatting>
  <conditionalFormatting sqref="J25:J30">
    <cfRule type="containsText" dxfId="17" priority="28" operator="containsText" text="F">
      <formula>NOT(ISERROR(SEARCH("F",J25)))</formula>
    </cfRule>
  </conditionalFormatting>
  <conditionalFormatting sqref="K21">
    <cfRule type="cellIs" dxfId="16" priority="11" operator="greaterThanOrEqual">
      <formula>6</formula>
    </cfRule>
    <cfRule type="cellIs" dxfId="15" priority="14" operator="greaterThanOrEqual">
      <formula>6</formula>
    </cfRule>
    <cfRule type="cellIs" dxfId="14" priority="16" operator="greaterThanOrEqual">
      <formula>6</formula>
    </cfRule>
    <cfRule type="cellIs" dxfId="13" priority="17" operator="equal">
      <formula>6</formula>
    </cfRule>
    <cfRule type="cellIs" dxfId="12" priority="18" operator="equal">
      <formula>6</formula>
    </cfRule>
    <cfRule type="cellIs" dxfId="11" priority="25" operator="equal">
      <formula>9</formula>
    </cfRule>
  </conditionalFormatting>
  <conditionalFormatting sqref="K30">
    <cfRule type="cellIs" dxfId="10" priority="10" operator="greaterThanOrEqual">
      <formula>15</formula>
    </cfRule>
    <cfRule type="cellIs" dxfId="9" priority="12" operator="greaterThanOrEqual">
      <formula>15</formula>
    </cfRule>
  </conditionalFormatting>
  <conditionalFormatting sqref="K35">
    <cfRule type="cellIs" dxfId="8" priority="6" operator="greaterThanOrEqual">
      <formula>3</formula>
    </cfRule>
  </conditionalFormatting>
  <conditionalFormatting sqref="K37 E40">
    <cfRule type="cellIs" dxfId="7" priority="24" operator="greaterThanOrEqual">
      <formula>3</formula>
    </cfRule>
  </conditionalFormatting>
  <conditionalFormatting sqref="O25:Q34">
    <cfRule type="cellIs" dxfId="6" priority="29" operator="between">
      <formula>0.01</formula>
      <formula>1.99</formula>
    </cfRule>
  </conditionalFormatting>
  <conditionalFormatting sqref="O19:R20">
    <cfRule type="containsText" dxfId="5" priority="33" operator="containsText" text="x">
      <formula>NOT(ISERROR(SEARCH("x",O19)))</formula>
    </cfRule>
  </conditionalFormatting>
  <conditionalFormatting sqref="Q16">
    <cfRule type="cellIs" dxfId="4" priority="3" operator="greaterThanOrEqual">
      <formula>6</formula>
    </cfRule>
  </conditionalFormatting>
  <conditionalFormatting sqref="R16">
    <cfRule type="cellIs" dxfId="3" priority="4" operator="greaterThanOrEqual">
      <formula>12</formula>
    </cfRule>
  </conditionalFormatting>
  <conditionalFormatting sqref="R36">
    <cfRule type="cellIs" dxfId="2" priority="8" operator="greaterThanOrEqual">
      <formula>130</formula>
    </cfRule>
  </conditionalFormatting>
  <conditionalFormatting sqref="S16">
    <cfRule type="cellIs" dxfId="1" priority="9" operator="greaterThanOrEqual">
      <formula>21</formula>
    </cfRule>
  </conditionalFormatting>
  <conditionalFormatting sqref="S19">
    <cfRule type="containsText" dxfId="0" priority="34" operator="containsText" text="x">
      <formula>NOT(ISERROR(SEARCH("x",S19)))</formula>
    </cfRule>
  </conditionalFormatting>
  <pageMargins left="0.7" right="0.7" top="0.75" bottom="0.75" header="0.3" footer="0.3"/>
  <pageSetup scale="47" orientation="landscape" r:id="rId1"/>
  <ignoredErrors>
    <ignoredError sqref="E25:E26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Plan</vt:lpstr>
      <vt:lpstr>BME Degree Audit</vt:lpstr>
    </vt:vector>
  </TitlesOfParts>
  <Manager/>
  <Company>Engineering Computer Network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Castellanos, Jana Raelyn</dc:creator>
  <cp:keywords/>
  <dc:description/>
  <cp:lastModifiedBy>Darcy Allen</cp:lastModifiedBy>
  <cp:revision/>
  <dcterms:created xsi:type="dcterms:W3CDTF">2013-07-24T13:38:12Z</dcterms:created>
  <dcterms:modified xsi:type="dcterms:W3CDTF">2025-08-01T17:50:25Z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7606f69-b0ae-4874-be30-7d43a3c7be10_Enabled">
    <vt:lpwstr>true</vt:lpwstr>
  </property>
  <property fmtid="{D5CDD505-2E9C-101B-9397-08002B2CF9AE}" pid="3" name="MSIP_Label_f7606f69-b0ae-4874-be30-7d43a3c7be10_SetDate">
    <vt:lpwstr>2025-06-02T14:37:39Z</vt:lpwstr>
  </property>
  <property fmtid="{D5CDD505-2E9C-101B-9397-08002B2CF9AE}" pid="4" name="MSIP_Label_f7606f69-b0ae-4874-be30-7d43a3c7be10_Method">
    <vt:lpwstr>Standard</vt:lpwstr>
  </property>
  <property fmtid="{D5CDD505-2E9C-101B-9397-08002B2CF9AE}" pid="5" name="MSIP_Label_f7606f69-b0ae-4874-be30-7d43a3c7be10_Name">
    <vt:lpwstr>defa4170-0d19-0005-0001-bc88714345d2</vt:lpwstr>
  </property>
  <property fmtid="{D5CDD505-2E9C-101B-9397-08002B2CF9AE}" pid="6" name="MSIP_Label_f7606f69-b0ae-4874-be30-7d43a3c7be10_SiteId">
    <vt:lpwstr>4130bd39-7c53-419c-b1e5-8758d6d63f21</vt:lpwstr>
  </property>
  <property fmtid="{D5CDD505-2E9C-101B-9397-08002B2CF9AE}" pid="7" name="MSIP_Label_f7606f69-b0ae-4874-be30-7d43a3c7be10_ActionId">
    <vt:lpwstr>d28ba25c-fe84-4a2e-9102-8241b85d61c7</vt:lpwstr>
  </property>
  <property fmtid="{D5CDD505-2E9C-101B-9397-08002B2CF9AE}" pid="8" name="MSIP_Label_f7606f69-b0ae-4874-be30-7d43a3c7be10_ContentBits">
    <vt:lpwstr>0</vt:lpwstr>
  </property>
</Properties>
</file>